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679EFCEF-F2F9-465D-B7DA-F4F2F367EC76}" xr6:coauthVersionLast="47" xr6:coauthVersionMax="47" xr10:uidLastSave="{00000000-0000-0000-0000-000000000000}"/>
  <bookViews>
    <workbookView xWindow="765" yWindow="270" windowWidth="28035" windowHeight="14550" activeTab="4" xr2:uid="{00000000-000D-0000-FFFF-FFFF00000000}"/>
  </bookViews>
  <sheets>
    <sheet name="Couples" sheetId="1" r:id="rId1"/>
    <sheet name="Femmes" sheetId="2" r:id="rId2"/>
    <sheet name="Hommes" sheetId="3" r:id="rId3"/>
    <sheet name="Compil" sheetId="4" r:id="rId4"/>
    <sheet name="Entrevues" sheetId="5" r:id="rId5"/>
    <sheet name="Feuil1" sheetId="6" r:id="rId6"/>
  </sheets>
  <definedNames>
    <definedName name="_xlnm.Print_Area" localSheetId="3">Compil!$A$1:$R$52</definedName>
    <definedName name="_xlnm.Print_Area" localSheetId="0">Couples!$A$1:$R$5</definedName>
    <definedName name="_xlnm.Print_Area" localSheetId="4">Entrevues!$A$1:$DS$47</definedName>
    <definedName name="_xlnm.Print_Area" localSheetId="1">Femmes!#REF!</definedName>
    <definedName name="_xlnm.Print_Area" localSheetId="2">Hommes!#REF!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47" i="5" l="1"/>
  <c r="BT46" i="5"/>
  <c r="BT44" i="5"/>
  <c r="BQ44" i="5"/>
  <c r="BO5" i="5"/>
  <c r="BO6" i="5" s="1"/>
  <c r="BO7" i="5" s="1"/>
  <c r="BO8" i="5" s="1"/>
  <c r="BO9" i="5" s="1"/>
  <c r="BO10" i="5" s="1"/>
  <c r="BO11" i="5" s="1"/>
  <c r="BO12" i="5" s="1"/>
  <c r="BO13" i="5" s="1"/>
  <c r="BO14" i="5" s="1"/>
  <c r="BO15" i="5" s="1"/>
  <c r="BO16" i="5" s="1"/>
  <c r="BO17" i="5" s="1"/>
  <c r="BO18" i="5" s="1"/>
  <c r="BO19" i="5" s="1"/>
  <c r="BO20" i="5" s="1"/>
  <c r="BO21" i="5" s="1"/>
  <c r="BO22" i="5" s="1"/>
  <c r="BO23" i="5" s="1"/>
  <c r="BO24" i="5" s="1"/>
  <c r="BO25" i="5" s="1"/>
  <c r="BO26" i="5" s="1"/>
  <c r="BO27" i="5" s="1"/>
  <c r="BO28" i="5" s="1"/>
  <c r="BO29" i="5" s="1"/>
  <c r="BO30" i="5" s="1"/>
  <c r="BO31" i="5" s="1"/>
  <c r="BO32" i="5" s="1"/>
  <c r="BO33" i="5" s="1"/>
  <c r="BO34" i="5" s="1"/>
  <c r="BO35" i="5" s="1"/>
  <c r="BO36" i="5" s="1"/>
  <c r="BO37" i="5" s="1"/>
  <c r="BO38" i="5" s="1"/>
  <c r="BO39" i="5" s="1"/>
  <c r="BO40" i="5" s="1"/>
  <c r="BO41" i="5" s="1"/>
  <c r="BO42" i="5" s="1"/>
  <c r="BO43" i="5" s="1"/>
  <c r="X45" i="5"/>
  <c r="V45" i="5"/>
  <c r="T45" i="5"/>
  <c r="P45" i="5"/>
  <c r="AN45" i="5"/>
  <c r="AL45" i="5"/>
  <c r="AJ45" i="5"/>
  <c r="AH45" i="5"/>
  <c r="AF47" i="5"/>
  <c r="AF45" i="5"/>
  <c r="AY9" i="5"/>
  <c r="AZ9" i="5" s="1"/>
  <c r="AW47" i="5"/>
  <c r="AV47" i="5"/>
  <c r="AN47" i="5"/>
  <c r="AL47" i="5"/>
  <c r="AJ47" i="5"/>
  <c r="AH47" i="5"/>
  <c r="X47" i="5"/>
  <c r="V47" i="5"/>
  <c r="T47" i="5"/>
  <c r="R47" i="5"/>
  <c r="P47" i="5"/>
  <c r="N47" i="5"/>
  <c r="K47" i="5"/>
  <c r="I47" i="5"/>
  <c r="H47" i="5"/>
  <c r="F46" i="5"/>
  <c r="AX45" i="5"/>
  <c r="R45" i="5"/>
  <c r="N45" i="5"/>
  <c r="J45" i="5"/>
  <c r="I45" i="5"/>
  <c r="H45" i="5"/>
  <c r="F44" i="5"/>
  <c r="L30" i="5"/>
  <c r="O30" i="5"/>
  <c r="Q30" i="5"/>
  <c r="S30" i="5"/>
  <c r="U30" i="5"/>
  <c r="W30" i="5"/>
  <c r="Y30" i="5"/>
  <c r="Z30" i="5"/>
  <c r="AE30" i="5" s="1"/>
  <c r="AG30" i="5"/>
  <c r="AI30" i="5"/>
  <c r="AK30" i="5"/>
  <c r="AM30" i="5"/>
  <c r="AO30" i="5"/>
  <c r="AZ30" i="5"/>
  <c r="BB30" i="5"/>
  <c r="BD30" i="5"/>
  <c r="L31" i="5"/>
  <c r="O31" i="5"/>
  <c r="Q31" i="5"/>
  <c r="S31" i="5"/>
  <c r="U31" i="5"/>
  <c r="W31" i="5"/>
  <c r="Y31" i="5"/>
  <c r="Z31" i="5"/>
  <c r="AC31" i="5" s="1"/>
  <c r="AA31" i="5"/>
  <c r="AG31" i="5"/>
  <c r="AI31" i="5"/>
  <c r="AK31" i="5"/>
  <c r="AM31" i="5"/>
  <c r="AO31" i="5"/>
  <c r="AY31" i="5"/>
  <c r="AZ31" i="5"/>
  <c r="BB31" i="5"/>
  <c r="BD31" i="5"/>
  <c r="L32" i="5"/>
  <c r="O32" i="5"/>
  <c r="Q32" i="5"/>
  <c r="S32" i="5"/>
  <c r="U32" i="5"/>
  <c r="W32" i="5"/>
  <c r="Y32" i="5"/>
  <c r="Z32" i="5"/>
  <c r="AC32" i="5" s="1"/>
  <c r="AG32" i="5"/>
  <c r="AI32" i="5"/>
  <c r="AK32" i="5"/>
  <c r="AM32" i="5"/>
  <c r="AO32" i="5"/>
  <c r="AY32" i="5"/>
  <c r="AZ32" i="5" s="1"/>
  <c r="BB32" i="5"/>
  <c r="BD32" i="5"/>
  <c r="L33" i="5"/>
  <c r="O33" i="5"/>
  <c r="Q33" i="5"/>
  <c r="S33" i="5"/>
  <c r="U33" i="5"/>
  <c r="W33" i="5"/>
  <c r="Y33" i="5"/>
  <c r="Z33" i="5"/>
  <c r="AA33" i="5" s="1"/>
  <c r="AG33" i="5"/>
  <c r="AI33" i="5"/>
  <c r="AK33" i="5"/>
  <c r="AM33" i="5"/>
  <c r="AO33" i="5"/>
  <c r="AY33" i="5"/>
  <c r="AZ33" i="5"/>
  <c r="BB33" i="5"/>
  <c r="BD33" i="5"/>
  <c r="L34" i="5"/>
  <c r="O34" i="5"/>
  <c r="Q34" i="5"/>
  <c r="S34" i="5"/>
  <c r="U34" i="5"/>
  <c r="W34" i="5"/>
  <c r="Y34" i="5"/>
  <c r="Z34" i="5"/>
  <c r="AA34" i="5" s="1"/>
  <c r="AG34" i="5"/>
  <c r="AI34" i="5"/>
  <c r="AK34" i="5"/>
  <c r="AM34" i="5"/>
  <c r="AO34" i="5"/>
  <c r="AY34" i="5"/>
  <c r="AZ34" i="5" s="1"/>
  <c r="BB34" i="5"/>
  <c r="BD34" i="5"/>
  <c r="L35" i="5"/>
  <c r="O35" i="5"/>
  <c r="Q35" i="5"/>
  <c r="S35" i="5"/>
  <c r="U35" i="5"/>
  <c r="W35" i="5"/>
  <c r="Y35" i="5"/>
  <c r="Z35" i="5"/>
  <c r="AA35" i="5" s="1"/>
  <c r="AG35" i="5"/>
  <c r="AI35" i="5"/>
  <c r="AK35" i="5"/>
  <c r="AM35" i="5"/>
  <c r="AO35" i="5"/>
  <c r="AY35" i="5"/>
  <c r="AZ35" i="5" s="1"/>
  <c r="BB35" i="5"/>
  <c r="BD35" i="5"/>
  <c r="L36" i="5"/>
  <c r="O36" i="5"/>
  <c r="Q36" i="5"/>
  <c r="S36" i="5"/>
  <c r="U36" i="5"/>
  <c r="W36" i="5"/>
  <c r="Y36" i="5"/>
  <c r="Z36" i="5"/>
  <c r="AC36" i="5" s="1"/>
  <c r="AE36" i="5"/>
  <c r="AG36" i="5"/>
  <c r="AI36" i="5"/>
  <c r="AK36" i="5"/>
  <c r="AM36" i="5"/>
  <c r="AO36" i="5"/>
  <c r="AY36" i="5"/>
  <c r="AZ36" i="5" s="1"/>
  <c r="BB36" i="5"/>
  <c r="BD36" i="5"/>
  <c r="L37" i="5"/>
  <c r="O37" i="5"/>
  <c r="Q37" i="5"/>
  <c r="S37" i="5"/>
  <c r="U37" i="5"/>
  <c r="W37" i="5"/>
  <c r="Y37" i="5"/>
  <c r="Z37" i="5"/>
  <c r="AA37" i="5" s="1"/>
  <c r="AE37" i="5"/>
  <c r="AG37" i="5"/>
  <c r="AI37" i="5"/>
  <c r="AK37" i="5"/>
  <c r="AM37" i="5"/>
  <c r="AO37" i="5"/>
  <c r="AY37" i="5"/>
  <c r="AZ37" i="5"/>
  <c r="BB37" i="5"/>
  <c r="BD37" i="5"/>
  <c r="L38" i="5"/>
  <c r="O38" i="5"/>
  <c r="Q38" i="5"/>
  <c r="S38" i="5"/>
  <c r="U38" i="5"/>
  <c r="W38" i="5"/>
  <c r="Y38" i="5"/>
  <c r="Z38" i="5"/>
  <c r="AG38" i="5"/>
  <c r="AI38" i="5"/>
  <c r="AK38" i="5"/>
  <c r="AM38" i="5"/>
  <c r="AO38" i="5"/>
  <c r="AY38" i="5"/>
  <c r="AZ38" i="5" s="1"/>
  <c r="BB38" i="5"/>
  <c r="BD38" i="5"/>
  <c r="L39" i="5"/>
  <c r="O39" i="5"/>
  <c r="Q39" i="5"/>
  <c r="S39" i="5"/>
  <c r="U39" i="5"/>
  <c r="W39" i="5"/>
  <c r="Y39" i="5"/>
  <c r="Z39" i="5"/>
  <c r="AE39" i="5" s="1"/>
  <c r="AA39" i="5"/>
  <c r="AG39" i="5"/>
  <c r="AI39" i="5"/>
  <c r="AK39" i="5"/>
  <c r="AM39" i="5"/>
  <c r="AO39" i="5"/>
  <c r="AY39" i="5"/>
  <c r="AZ39" i="5"/>
  <c r="BB39" i="5"/>
  <c r="BD39" i="5"/>
  <c r="L40" i="5"/>
  <c r="O40" i="5"/>
  <c r="Q40" i="5"/>
  <c r="S40" i="5"/>
  <c r="U40" i="5"/>
  <c r="W40" i="5"/>
  <c r="Y40" i="5"/>
  <c r="Z40" i="5"/>
  <c r="AC40" i="5" s="1"/>
  <c r="AG40" i="5"/>
  <c r="AI40" i="5"/>
  <c r="AK40" i="5"/>
  <c r="AM40" i="5"/>
  <c r="AO40" i="5"/>
  <c r="AY40" i="5"/>
  <c r="AZ40" i="5" s="1"/>
  <c r="BB40" i="5"/>
  <c r="BD40" i="5"/>
  <c r="L41" i="5"/>
  <c r="O41" i="5"/>
  <c r="Q41" i="5"/>
  <c r="S41" i="5"/>
  <c r="U41" i="5"/>
  <c r="W41" i="5"/>
  <c r="Y41" i="5"/>
  <c r="Z41" i="5"/>
  <c r="AA41" i="5" s="1"/>
  <c r="AG41" i="5"/>
  <c r="AI41" i="5"/>
  <c r="AK41" i="5"/>
  <c r="AM41" i="5"/>
  <c r="AO41" i="5"/>
  <c r="AY41" i="5"/>
  <c r="AZ41" i="5" s="1"/>
  <c r="BB41" i="5"/>
  <c r="BD41" i="5"/>
  <c r="BD10" i="5"/>
  <c r="BB10" i="5"/>
  <c r="AZ10" i="5"/>
  <c r="AO10" i="5"/>
  <c r="AM10" i="5"/>
  <c r="AK10" i="5"/>
  <c r="AI10" i="5"/>
  <c r="AG10" i="5"/>
  <c r="Z10" i="5"/>
  <c r="Y10" i="5"/>
  <c r="W10" i="5"/>
  <c r="U10" i="5"/>
  <c r="S10" i="5"/>
  <c r="Q10" i="5"/>
  <c r="O10" i="5"/>
  <c r="L10" i="5"/>
  <c r="BD9" i="5"/>
  <c r="BB9" i="5"/>
  <c r="AO9" i="5"/>
  <c r="AM9" i="5"/>
  <c r="AK9" i="5"/>
  <c r="AI9" i="5"/>
  <c r="AG9" i="5"/>
  <c r="Z9" i="5"/>
  <c r="Y9" i="5"/>
  <c r="W9" i="5"/>
  <c r="U9" i="5"/>
  <c r="S9" i="5"/>
  <c r="Q9" i="5"/>
  <c r="O9" i="5"/>
  <c r="L9" i="5"/>
  <c r="L11" i="5"/>
  <c r="O11" i="5"/>
  <c r="Q11" i="5"/>
  <c r="S11" i="5"/>
  <c r="U11" i="5"/>
  <c r="W11" i="5"/>
  <c r="Y11" i="5"/>
  <c r="Z11" i="5"/>
  <c r="AA11" i="5" s="1"/>
  <c r="AC11" i="5"/>
  <c r="AE11" i="5"/>
  <c r="AG11" i="5"/>
  <c r="AI11" i="5"/>
  <c r="AK11" i="5"/>
  <c r="AM11" i="5"/>
  <c r="AO11" i="5"/>
  <c r="AY11" i="5"/>
  <c r="AZ11" i="5" s="1"/>
  <c r="BD11" i="5"/>
  <c r="BD8" i="5"/>
  <c r="BB8" i="5"/>
  <c r="AY8" i="5"/>
  <c r="AZ8" i="5" s="1"/>
  <c r="AP8" i="5"/>
  <c r="AO8" i="5"/>
  <c r="AM8" i="5"/>
  <c r="AK8" i="5"/>
  <c r="AI8" i="5"/>
  <c r="AG8" i="5"/>
  <c r="Z8" i="5"/>
  <c r="Y8" i="5"/>
  <c r="W8" i="5"/>
  <c r="U8" i="5"/>
  <c r="S8" i="5"/>
  <c r="Q8" i="5"/>
  <c r="O8" i="5"/>
  <c r="L8" i="5"/>
  <c r="BD7" i="5"/>
  <c r="BB7" i="5"/>
  <c r="AY7" i="5"/>
  <c r="AZ7" i="5" s="1"/>
  <c r="AP7" i="5"/>
  <c r="AQ7" i="5" s="1"/>
  <c r="AO7" i="5"/>
  <c r="AM7" i="5"/>
  <c r="AK7" i="5"/>
  <c r="AI7" i="5"/>
  <c r="AG7" i="5"/>
  <c r="Z7" i="5"/>
  <c r="Y7" i="5"/>
  <c r="W7" i="5"/>
  <c r="U7" i="5"/>
  <c r="S7" i="5"/>
  <c r="Q7" i="5"/>
  <c r="O7" i="5"/>
  <c r="L7" i="5"/>
  <c r="BD6" i="5"/>
  <c r="BB6" i="5"/>
  <c r="AY6" i="5"/>
  <c r="AZ6" i="5" s="1"/>
  <c r="AP6" i="5"/>
  <c r="AQ6" i="5" s="1"/>
  <c r="AO6" i="5"/>
  <c r="AM6" i="5"/>
  <c r="AK6" i="5"/>
  <c r="AI6" i="5"/>
  <c r="AG6" i="5"/>
  <c r="Z6" i="5"/>
  <c r="Y6" i="5"/>
  <c r="W6" i="5"/>
  <c r="S6" i="5"/>
  <c r="Q6" i="5"/>
  <c r="O6" i="5"/>
  <c r="L6" i="5"/>
  <c r="BD5" i="5"/>
  <c r="BB5" i="5"/>
  <c r="AY5" i="5"/>
  <c r="AZ5" i="5" s="1"/>
  <c r="AO5" i="5"/>
  <c r="AM5" i="5"/>
  <c r="AK5" i="5"/>
  <c r="AI5" i="5"/>
  <c r="AG5" i="5"/>
  <c r="Z5" i="5"/>
  <c r="Y5" i="5"/>
  <c r="W5" i="5"/>
  <c r="U5" i="5"/>
  <c r="S5" i="5"/>
  <c r="Q5" i="5"/>
  <c r="O5" i="5"/>
  <c r="L5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BJ47" i="5"/>
  <c r="AP39" i="5" l="1"/>
  <c r="AP31" i="5"/>
  <c r="AP35" i="5"/>
  <c r="BC35" i="5" s="1"/>
  <c r="AP36" i="5"/>
  <c r="AE41" i="5"/>
  <c r="AE35" i="5"/>
  <c r="AP32" i="5"/>
  <c r="BC32" i="5" s="1"/>
  <c r="BE32" i="5" s="1"/>
  <c r="BG32" i="5" s="1"/>
  <c r="AP11" i="5"/>
  <c r="AS11" i="5" s="1"/>
  <c r="AC39" i="5"/>
  <c r="BC31" i="5"/>
  <c r="BE31" i="5" s="1"/>
  <c r="BG31" i="5" s="1"/>
  <c r="BC39" i="5"/>
  <c r="BE39" i="5" s="1"/>
  <c r="AQ39" i="5"/>
  <c r="AQ32" i="5"/>
  <c r="AS32" i="5"/>
  <c r="AP33" i="5"/>
  <c r="BC33" i="5" s="1"/>
  <c r="AE40" i="5"/>
  <c r="AP37" i="5"/>
  <c r="AS37" i="5" s="1"/>
  <c r="AA36" i="5"/>
  <c r="AC35" i="5"/>
  <c r="AE32" i="5"/>
  <c r="AP41" i="5"/>
  <c r="AU41" i="5" s="1"/>
  <c r="AA40" i="5"/>
  <c r="AE33" i="5"/>
  <c r="AA32" i="5"/>
  <c r="AP30" i="5"/>
  <c r="AS30" i="5" s="1"/>
  <c r="AP40" i="5"/>
  <c r="AP34" i="5"/>
  <c r="AQ34" i="5" s="1"/>
  <c r="AP38" i="5"/>
  <c r="AU38" i="5" s="1"/>
  <c r="BG39" i="5"/>
  <c r="AQ36" i="5"/>
  <c r="AU36" i="5"/>
  <c r="AS36" i="5"/>
  <c r="BC36" i="5"/>
  <c r="BE36" i="5" s="1"/>
  <c r="BG36" i="5" s="1"/>
  <c r="AU37" i="5"/>
  <c r="AQ37" i="5"/>
  <c r="AQ30" i="5"/>
  <c r="AQ40" i="5"/>
  <c r="AS40" i="5"/>
  <c r="AU40" i="5"/>
  <c r="BC40" i="5"/>
  <c r="BE40" i="5" s="1"/>
  <c r="BG40" i="5" s="1"/>
  <c r="BF36" i="5"/>
  <c r="BC30" i="5"/>
  <c r="BE30" i="5" s="1"/>
  <c r="BG30" i="5" s="1"/>
  <c r="AC41" i="5"/>
  <c r="AC37" i="5"/>
  <c r="AC33" i="5"/>
  <c r="AP10" i="5"/>
  <c r="AQ10" i="5" s="1"/>
  <c r="AE38" i="5"/>
  <c r="AE34" i="5"/>
  <c r="AC30" i="5"/>
  <c r="AU39" i="5"/>
  <c r="AC38" i="5"/>
  <c r="AC34" i="5"/>
  <c r="AU31" i="5"/>
  <c r="AA30" i="5"/>
  <c r="BC34" i="5"/>
  <c r="BE34" i="5" s="1"/>
  <c r="BG34" i="5" s="1"/>
  <c r="AP5" i="5"/>
  <c r="AQ5" i="5" s="1"/>
  <c r="AS39" i="5"/>
  <c r="AA38" i="5"/>
  <c r="AS31" i="5"/>
  <c r="AE31" i="5"/>
  <c r="AQ31" i="5"/>
  <c r="AP9" i="5"/>
  <c r="AQ9" i="5" s="1"/>
  <c r="A30" i="5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S44" i="5"/>
  <c r="AQ8" i="5"/>
  <c r="AA10" i="5"/>
  <c r="AA9" i="5"/>
  <c r="BC8" i="5"/>
  <c r="BF8" i="5" s="1"/>
  <c r="AA8" i="5"/>
  <c r="BC6" i="5"/>
  <c r="BE6" i="5" s="1"/>
  <c r="AA6" i="5"/>
  <c r="BG6" i="5"/>
  <c r="BC7" i="5"/>
  <c r="BE7" i="5" s="1"/>
  <c r="BG7" i="5" s="1"/>
  <c r="AA7" i="5"/>
  <c r="AA5" i="5"/>
  <c r="BL45" i="5"/>
  <c r="BK45" i="5"/>
  <c r="BJ45" i="5"/>
  <c r="BI45" i="5"/>
  <c r="AW45" i="5"/>
  <c r="AV45" i="5"/>
  <c r="AY43" i="5"/>
  <c r="AY42" i="5"/>
  <c r="AU11" i="5" l="1"/>
  <c r="BC11" i="5"/>
  <c r="BE11" i="5" s="1"/>
  <c r="BG11" i="5" s="1"/>
  <c r="BF39" i="5"/>
  <c r="AU34" i="5"/>
  <c r="AQ11" i="5"/>
  <c r="AU32" i="5"/>
  <c r="BE35" i="5"/>
  <c r="BG35" i="5" s="1"/>
  <c r="BF35" i="5"/>
  <c r="AS33" i="5"/>
  <c r="AU33" i="5"/>
  <c r="AS35" i="5"/>
  <c r="BF31" i="5"/>
  <c r="AS34" i="5"/>
  <c r="AQ41" i="5"/>
  <c r="AQ35" i="5"/>
  <c r="BF34" i="5"/>
  <c r="AU35" i="5"/>
  <c r="BF6" i="5"/>
  <c r="BE33" i="5"/>
  <c r="BG33" i="5" s="1"/>
  <c r="BF33" i="5"/>
  <c r="AS38" i="5"/>
  <c r="AS41" i="5"/>
  <c r="BC37" i="5"/>
  <c r="AQ38" i="5"/>
  <c r="BC41" i="5"/>
  <c r="BE41" i="5" s="1"/>
  <c r="BG41" i="5" s="1"/>
  <c r="AU30" i="5"/>
  <c r="AQ33" i="5"/>
  <c r="BF7" i="5"/>
  <c r="BC38" i="5"/>
  <c r="BC5" i="5"/>
  <c r="BE5" i="5" s="1"/>
  <c r="BG5" i="5" s="1"/>
  <c r="BC9" i="5"/>
  <c r="BF30" i="5"/>
  <c r="BF40" i="5"/>
  <c r="BC10" i="5"/>
  <c r="BF32" i="5"/>
  <c r="BE8" i="5"/>
  <c r="BB43" i="5"/>
  <c r="BB42" i="5"/>
  <c r="BB29" i="5"/>
  <c r="BB28" i="5"/>
  <c r="BB27" i="5"/>
  <c r="AP27" i="5"/>
  <c r="BD43" i="5"/>
  <c r="BD42" i="5"/>
  <c r="BD29" i="5"/>
  <c r="BD28" i="5"/>
  <c r="BD27" i="5"/>
  <c r="BD26" i="5"/>
  <c r="BB26" i="5"/>
  <c r="Z43" i="5"/>
  <c r="AA43" i="5" s="1"/>
  <c r="Z42" i="5"/>
  <c r="Z29" i="5"/>
  <c r="AA29" i="5" s="1"/>
  <c r="Z28" i="5"/>
  <c r="Z27" i="5"/>
  <c r="AA27" i="5" s="1"/>
  <c r="Z26" i="5"/>
  <c r="AA26" i="5" s="1"/>
  <c r="L26" i="5"/>
  <c r="O26" i="5"/>
  <c r="Q26" i="5"/>
  <c r="S26" i="5"/>
  <c r="U26" i="5"/>
  <c r="W26" i="5"/>
  <c r="Y26" i="5"/>
  <c r="AG26" i="5"/>
  <c r="AI26" i="5"/>
  <c r="AK26" i="5"/>
  <c r="AM26" i="5"/>
  <c r="AO26" i="5"/>
  <c r="AZ26" i="5"/>
  <c r="AZ43" i="5"/>
  <c r="AO43" i="5"/>
  <c r="AM43" i="5"/>
  <c r="AK43" i="5"/>
  <c r="AI43" i="5"/>
  <c r="AG43" i="5"/>
  <c r="Y43" i="5"/>
  <c r="W43" i="5"/>
  <c r="U43" i="5"/>
  <c r="S43" i="5"/>
  <c r="Q43" i="5"/>
  <c r="O43" i="5"/>
  <c r="L43" i="5"/>
  <c r="AZ42" i="5"/>
  <c r="AO42" i="5"/>
  <c r="AM42" i="5"/>
  <c r="AK42" i="5"/>
  <c r="AI42" i="5"/>
  <c r="AG42" i="5"/>
  <c r="Y42" i="5"/>
  <c r="W42" i="5"/>
  <c r="U42" i="5"/>
  <c r="S42" i="5"/>
  <c r="Q42" i="5"/>
  <c r="O42" i="5"/>
  <c r="L42" i="5"/>
  <c r="AZ29" i="5"/>
  <c r="AO29" i="5"/>
  <c r="AM29" i="5"/>
  <c r="AK29" i="5"/>
  <c r="AI29" i="5"/>
  <c r="AG29" i="5"/>
  <c r="Y29" i="5"/>
  <c r="W29" i="5"/>
  <c r="U29" i="5"/>
  <c r="S29" i="5"/>
  <c r="Q29" i="5"/>
  <c r="O29" i="5"/>
  <c r="L29" i="5"/>
  <c r="AZ28" i="5"/>
  <c r="AO28" i="5"/>
  <c r="AM28" i="5"/>
  <c r="AK28" i="5"/>
  <c r="AI28" i="5"/>
  <c r="AG28" i="5"/>
  <c r="Y28" i="5"/>
  <c r="W28" i="5"/>
  <c r="U28" i="5"/>
  <c r="S28" i="5"/>
  <c r="Q28" i="5"/>
  <c r="O28" i="5"/>
  <c r="L28" i="5"/>
  <c r="AZ27" i="5"/>
  <c r="AO27" i="5"/>
  <c r="AM27" i="5"/>
  <c r="AK27" i="5"/>
  <c r="AI27" i="5"/>
  <c r="AG27" i="5"/>
  <c r="Y27" i="5"/>
  <c r="W27" i="5"/>
  <c r="U27" i="5"/>
  <c r="S27" i="5"/>
  <c r="Q27" i="5"/>
  <c r="O27" i="5"/>
  <c r="L27" i="5"/>
  <c r="BD25" i="5"/>
  <c r="BB25" i="5"/>
  <c r="AY25" i="5"/>
  <c r="AP25" i="5"/>
  <c r="AU25" i="5" s="1"/>
  <c r="AO25" i="5"/>
  <c r="AM25" i="5"/>
  <c r="AK25" i="5"/>
  <c r="AI25" i="5"/>
  <c r="AG25" i="5"/>
  <c r="Z25" i="5"/>
  <c r="Y25" i="5"/>
  <c r="W25" i="5"/>
  <c r="U25" i="5"/>
  <c r="S25" i="5"/>
  <c r="Q25" i="5"/>
  <c r="O25" i="5"/>
  <c r="L25" i="5"/>
  <c r="BD24" i="5"/>
  <c r="BB24" i="5"/>
  <c r="AZ24" i="5"/>
  <c r="AP24" i="5"/>
  <c r="AU24" i="5" s="1"/>
  <c r="AO24" i="5"/>
  <c r="AM24" i="5"/>
  <c r="AK24" i="5"/>
  <c r="AI24" i="5"/>
  <c r="AG24" i="5"/>
  <c r="Z24" i="5"/>
  <c r="Y24" i="5"/>
  <c r="W24" i="5"/>
  <c r="U24" i="5"/>
  <c r="S24" i="5"/>
  <c r="Q24" i="5"/>
  <c r="O24" i="5"/>
  <c r="L24" i="5"/>
  <c r="BD23" i="5"/>
  <c r="BB23" i="5"/>
  <c r="AY23" i="5"/>
  <c r="AZ23" i="5" s="1"/>
  <c r="AP23" i="5"/>
  <c r="AU23" i="5" s="1"/>
  <c r="AO23" i="5"/>
  <c r="AM23" i="5"/>
  <c r="AK23" i="5"/>
  <c r="AI23" i="5"/>
  <c r="AG23" i="5"/>
  <c r="Z23" i="5"/>
  <c r="Y23" i="5"/>
  <c r="W23" i="5"/>
  <c r="U23" i="5"/>
  <c r="S23" i="5"/>
  <c r="Q23" i="5"/>
  <c r="O23" i="5"/>
  <c r="L23" i="5"/>
  <c r="BD22" i="5"/>
  <c r="BB22" i="5"/>
  <c r="AY22" i="5"/>
  <c r="AZ22" i="5" s="1"/>
  <c r="AP22" i="5"/>
  <c r="AU22" i="5" s="1"/>
  <c r="AO22" i="5"/>
  <c r="AM22" i="5"/>
  <c r="AK22" i="5"/>
  <c r="AI22" i="5"/>
  <c r="AG22" i="5"/>
  <c r="Z22" i="5"/>
  <c r="Y22" i="5"/>
  <c r="W22" i="5"/>
  <c r="U22" i="5"/>
  <c r="S22" i="5"/>
  <c r="Q22" i="5"/>
  <c r="O22" i="5"/>
  <c r="L22" i="5"/>
  <c r="BD21" i="5"/>
  <c r="BB21" i="5"/>
  <c r="AY21" i="5"/>
  <c r="AZ21" i="5" s="1"/>
  <c r="AP21" i="5"/>
  <c r="AU21" i="5" s="1"/>
  <c r="AO21" i="5"/>
  <c r="AM21" i="5"/>
  <c r="AK21" i="5"/>
  <c r="AI21" i="5"/>
  <c r="AG21" i="5"/>
  <c r="Z21" i="5"/>
  <c r="Y21" i="5"/>
  <c r="W21" i="5"/>
  <c r="U21" i="5"/>
  <c r="S21" i="5"/>
  <c r="Q21" i="5"/>
  <c r="O21" i="5"/>
  <c r="L21" i="5"/>
  <c r="BD20" i="5"/>
  <c r="BB20" i="5"/>
  <c r="AY20" i="5"/>
  <c r="AZ20" i="5" s="1"/>
  <c r="AP20" i="5"/>
  <c r="AU20" i="5" s="1"/>
  <c r="AO20" i="5"/>
  <c r="AM20" i="5"/>
  <c r="AK20" i="5"/>
  <c r="AI20" i="5"/>
  <c r="AG20" i="5"/>
  <c r="Z20" i="5"/>
  <c r="Y20" i="5"/>
  <c r="W20" i="5"/>
  <c r="U20" i="5"/>
  <c r="S20" i="5"/>
  <c r="Q20" i="5"/>
  <c r="O20" i="5"/>
  <c r="L20" i="5"/>
  <c r="BD19" i="5"/>
  <c r="BB19" i="5"/>
  <c r="AY19" i="5"/>
  <c r="AZ19" i="5" s="1"/>
  <c r="AP19" i="5"/>
  <c r="AU19" i="5" s="1"/>
  <c r="AO19" i="5"/>
  <c r="AM19" i="5"/>
  <c r="AK19" i="5"/>
  <c r="AI19" i="5"/>
  <c r="AG19" i="5"/>
  <c r="Z19" i="5"/>
  <c r="Y19" i="5"/>
  <c r="W19" i="5"/>
  <c r="U19" i="5"/>
  <c r="S19" i="5"/>
  <c r="Q19" i="5"/>
  <c r="O19" i="5"/>
  <c r="L19" i="5"/>
  <c r="BD18" i="5"/>
  <c r="BB18" i="5"/>
  <c r="AY18" i="5"/>
  <c r="AZ18" i="5" s="1"/>
  <c r="AP18" i="5"/>
  <c r="AU18" i="5" s="1"/>
  <c r="AO18" i="5"/>
  <c r="AM18" i="5"/>
  <c r="AK18" i="5"/>
  <c r="AI18" i="5"/>
  <c r="AG18" i="5"/>
  <c r="Z18" i="5"/>
  <c r="Y18" i="5"/>
  <c r="W18" i="5"/>
  <c r="U18" i="5"/>
  <c r="S18" i="5"/>
  <c r="Q18" i="5"/>
  <c r="O18" i="5"/>
  <c r="L18" i="5"/>
  <c r="BD17" i="5"/>
  <c r="BB17" i="5"/>
  <c r="AY17" i="5"/>
  <c r="AZ17" i="5" s="1"/>
  <c r="AP17" i="5"/>
  <c r="AU17" i="5" s="1"/>
  <c r="AM17" i="5"/>
  <c r="AK17" i="5"/>
  <c r="AI17" i="5"/>
  <c r="AG17" i="5"/>
  <c r="Z17" i="5"/>
  <c r="Y17" i="5"/>
  <c r="W17" i="5"/>
  <c r="U17" i="5"/>
  <c r="S17" i="5"/>
  <c r="Q17" i="5"/>
  <c r="O17" i="5"/>
  <c r="AO17" i="5" s="1"/>
  <c r="L17" i="5"/>
  <c r="BD16" i="5"/>
  <c r="BB16" i="5"/>
  <c r="AY16" i="5"/>
  <c r="AZ16" i="5" s="1"/>
  <c r="AP16" i="5"/>
  <c r="AU16" i="5" s="1"/>
  <c r="AO16" i="5"/>
  <c r="AM16" i="5"/>
  <c r="AK16" i="5"/>
  <c r="AI16" i="5"/>
  <c r="AG16" i="5"/>
  <c r="Z16" i="5"/>
  <c r="Y16" i="5"/>
  <c r="W16" i="5"/>
  <c r="U16" i="5"/>
  <c r="S16" i="5"/>
  <c r="Q16" i="5"/>
  <c r="O16" i="5"/>
  <c r="L16" i="5"/>
  <c r="BD15" i="5"/>
  <c r="BB15" i="5"/>
  <c r="AY15" i="5"/>
  <c r="AZ15" i="5" s="1"/>
  <c r="AP15" i="5"/>
  <c r="AO15" i="5"/>
  <c r="AM15" i="5"/>
  <c r="AK15" i="5"/>
  <c r="AI15" i="5"/>
  <c r="AG15" i="5"/>
  <c r="Z15" i="5"/>
  <c r="Y15" i="5"/>
  <c r="W15" i="5"/>
  <c r="U15" i="5"/>
  <c r="S15" i="5"/>
  <c r="Q15" i="5"/>
  <c r="O15" i="5"/>
  <c r="L15" i="5"/>
  <c r="BD14" i="5"/>
  <c r="BB14" i="5"/>
  <c r="AY14" i="5"/>
  <c r="AP14" i="5"/>
  <c r="AO14" i="5"/>
  <c r="AM14" i="5"/>
  <c r="AK14" i="5"/>
  <c r="AI14" i="5"/>
  <c r="AG14" i="5"/>
  <c r="Z14" i="5"/>
  <c r="Y14" i="5"/>
  <c r="W14" i="5"/>
  <c r="U14" i="5"/>
  <c r="S14" i="5"/>
  <c r="Q14" i="5"/>
  <c r="O14" i="5"/>
  <c r="L14" i="5"/>
  <c r="BD13" i="5"/>
  <c r="BB13" i="5"/>
  <c r="AY13" i="5"/>
  <c r="AZ13" i="5" s="1"/>
  <c r="AP13" i="5"/>
  <c r="AU13" i="5" s="1"/>
  <c r="AO13" i="5"/>
  <c r="AM13" i="5"/>
  <c r="AK13" i="5"/>
  <c r="AI13" i="5"/>
  <c r="AG13" i="5"/>
  <c r="Z13" i="5"/>
  <c r="Y13" i="5"/>
  <c r="W13" i="5"/>
  <c r="U13" i="5"/>
  <c r="S13" i="5"/>
  <c r="Q13" i="5"/>
  <c r="O13" i="5"/>
  <c r="L13" i="5"/>
  <c r="BD12" i="5"/>
  <c r="BB12" i="5"/>
  <c r="AY12" i="5"/>
  <c r="AO12" i="5"/>
  <c r="AM12" i="5"/>
  <c r="AK12" i="5"/>
  <c r="AI12" i="5"/>
  <c r="AG12" i="5"/>
  <c r="Z12" i="5"/>
  <c r="Y12" i="5"/>
  <c r="W12" i="5"/>
  <c r="U12" i="5"/>
  <c r="S12" i="5"/>
  <c r="Q12" i="5"/>
  <c r="O12" i="5"/>
  <c r="L12" i="5"/>
  <c r="BD4" i="5"/>
  <c r="BD47" i="5" s="1"/>
  <c r="BB4" i="5"/>
  <c r="AY4" i="5"/>
  <c r="AO4" i="5"/>
  <c r="AM4" i="5"/>
  <c r="AK4" i="5"/>
  <c r="AI4" i="5"/>
  <c r="AG4" i="5"/>
  <c r="Z4" i="5"/>
  <c r="Z47" i="5" s="1"/>
  <c r="Y4" i="5"/>
  <c r="W4" i="5"/>
  <c r="U4" i="5"/>
  <c r="S4" i="5"/>
  <c r="Q4" i="5"/>
  <c r="O4" i="5"/>
  <c r="BF11" i="5" l="1"/>
  <c r="BD45" i="5"/>
  <c r="AP43" i="5"/>
  <c r="BF5" i="5"/>
  <c r="Z45" i="5"/>
  <c r="BE37" i="5"/>
  <c r="BG37" i="5" s="1"/>
  <c r="BF37" i="5"/>
  <c r="BE38" i="5"/>
  <c r="BG38" i="5" s="1"/>
  <c r="BF38" i="5"/>
  <c r="BF41" i="5"/>
  <c r="BB45" i="5"/>
  <c r="BE10" i="5"/>
  <c r="BG10" i="5" s="1"/>
  <c r="BF10" i="5"/>
  <c r="BB47" i="5"/>
  <c r="BF20" i="5"/>
  <c r="BE9" i="5"/>
  <c r="BG9" i="5" s="1"/>
  <c r="BF9" i="5"/>
  <c r="AZ4" i="5"/>
  <c r="AY47" i="5"/>
  <c r="L45" i="5"/>
  <c r="L4" i="5"/>
  <c r="L47" i="5" s="1"/>
  <c r="AZ12" i="5"/>
  <c r="AY45" i="5"/>
  <c r="AE27" i="5"/>
  <c r="AC27" i="5"/>
  <c r="AE26" i="5"/>
  <c r="AC26" i="5"/>
  <c r="BG8" i="5"/>
  <c r="AU43" i="5"/>
  <c r="AS43" i="5"/>
  <c r="AA42" i="5"/>
  <c r="AE42" i="5"/>
  <c r="AC42" i="5"/>
  <c r="AE43" i="5"/>
  <c r="AC43" i="5"/>
  <c r="AU27" i="5"/>
  <c r="AS27" i="5"/>
  <c r="AZ25" i="5"/>
  <c r="AC12" i="5"/>
  <c r="AE12" i="5"/>
  <c r="AC13" i="5"/>
  <c r="AE13" i="5"/>
  <c r="AC14" i="5"/>
  <c r="AE14" i="5"/>
  <c r="AC15" i="5"/>
  <c r="AE15" i="5"/>
  <c r="AC16" i="5"/>
  <c r="AE16" i="5"/>
  <c r="AC17" i="5"/>
  <c r="AE17" i="5"/>
  <c r="AC18" i="5"/>
  <c r="AE18" i="5"/>
  <c r="AC19" i="5"/>
  <c r="AE19" i="5"/>
  <c r="AC20" i="5"/>
  <c r="AE20" i="5"/>
  <c r="AC21" i="5"/>
  <c r="AE21" i="5"/>
  <c r="AC22" i="5"/>
  <c r="AE22" i="5"/>
  <c r="AC23" i="5"/>
  <c r="AE23" i="5"/>
  <c r="AC24" i="5"/>
  <c r="AE24" i="5"/>
  <c r="AC25" i="5"/>
  <c r="AE25" i="5"/>
  <c r="AA28" i="5"/>
  <c r="AE28" i="5"/>
  <c r="AC28" i="5"/>
  <c r="AE29" i="5"/>
  <c r="AC29" i="5"/>
  <c r="AU14" i="5"/>
  <c r="AS14" i="5"/>
  <c r="AU15" i="5"/>
  <c r="AS15" i="5"/>
  <c r="AQ13" i="5"/>
  <c r="AS13" i="5"/>
  <c r="AQ14" i="5"/>
  <c r="AQ15" i="5"/>
  <c r="AQ16" i="5"/>
  <c r="AS16" i="5"/>
  <c r="AQ17" i="5"/>
  <c r="AS17" i="5"/>
  <c r="AQ18" i="5"/>
  <c r="AS18" i="5"/>
  <c r="AQ19" i="5"/>
  <c r="AS19" i="5"/>
  <c r="AQ20" i="5"/>
  <c r="AS20" i="5"/>
  <c r="AQ21" i="5"/>
  <c r="AS21" i="5"/>
  <c r="AQ22" i="5"/>
  <c r="AS22" i="5"/>
  <c r="AQ23" i="5"/>
  <c r="AS23" i="5"/>
  <c r="AQ24" i="5"/>
  <c r="AS24" i="5"/>
  <c r="AQ25" i="5"/>
  <c r="AS25" i="5"/>
  <c r="AP26" i="5"/>
  <c r="AQ26" i="5" s="1"/>
  <c r="AP42" i="5"/>
  <c r="BC42" i="5" s="1"/>
  <c r="AP29" i="5"/>
  <c r="BC29" i="5" s="1"/>
  <c r="AP4" i="5"/>
  <c r="AP47" i="5" s="1"/>
  <c r="AP12" i="5"/>
  <c r="AU12" i="5" s="1"/>
  <c r="AP28" i="5"/>
  <c r="AQ28" i="5" s="1"/>
  <c r="BC27" i="5"/>
  <c r="BE27" i="5" s="1"/>
  <c r="BG27" i="5" s="1"/>
  <c r="AQ27" i="5"/>
  <c r="BC43" i="5"/>
  <c r="BE43" i="5" s="1"/>
  <c r="BG43" i="5" s="1"/>
  <c r="AQ43" i="5"/>
  <c r="AA4" i="5"/>
  <c r="AA12" i="5"/>
  <c r="BC13" i="5"/>
  <c r="BE13" i="5" s="1"/>
  <c r="BG13" i="5" s="1"/>
  <c r="AA13" i="5"/>
  <c r="BC14" i="5"/>
  <c r="BE14" i="5" s="1"/>
  <c r="BG14" i="5" s="1"/>
  <c r="AA14" i="5"/>
  <c r="BC15" i="5"/>
  <c r="BE15" i="5" s="1"/>
  <c r="BG15" i="5" s="1"/>
  <c r="AA15" i="5"/>
  <c r="BC16" i="5"/>
  <c r="BE16" i="5" s="1"/>
  <c r="BG16" i="5" s="1"/>
  <c r="AA16" i="5"/>
  <c r="BC17" i="5"/>
  <c r="BE17" i="5" s="1"/>
  <c r="AA17" i="5"/>
  <c r="BC18" i="5"/>
  <c r="BE18" i="5" s="1"/>
  <c r="BG18" i="5" s="1"/>
  <c r="AA18" i="5"/>
  <c r="BC19" i="5"/>
  <c r="BE19" i="5" s="1"/>
  <c r="BG19" i="5" s="1"/>
  <c r="AA19" i="5"/>
  <c r="BC20" i="5"/>
  <c r="BE20" i="5" s="1"/>
  <c r="BG20" i="5" s="1"/>
  <c r="AA20" i="5"/>
  <c r="BC21" i="5"/>
  <c r="BE21" i="5" s="1"/>
  <c r="BG21" i="5" s="1"/>
  <c r="AA21" i="5"/>
  <c r="BC22" i="5"/>
  <c r="BE22" i="5" s="1"/>
  <c r="BG22" i="5" s="1"/>
  <c r="AA22" i="5"/>
  <c r="BC23" i="5"/>
  <c r="BE23" i="5" s="1"/>
  <c r="BG23" i="5" s="1"/>
  <c r="AA23" i="5"/>
  <c r="BC24" i="5"/>
  <c r="BE24" i="5" s="1"/>
  <c r="BG24" i="5" s="1"/>
  <c r="AA24" i="5"/>
  <c r="BC25" i="5"/>
  <c r="BE25" i="5" s="1"/>
  <c r="BG25" i="5" s="1"/>
  <c r="AA25" i="5"/>
  <c r="BF22" i="5" l="1"/>
  <c r="BF13" i="5"/>
  <c r="BC4" i="5"/>
  <c r="BF4" i="5" s="1"/>
  <c r="BF47" i="5" s="1"/>
  <c r="AQ29" i="5"/>
  <c r="BF43" i="5"/>
  <c r="BF17" i="5"/>
  <c r="BE29" i="5"/>
  <c r="BG29" i="5" s="1"/>
  <c r="BF29" i="5"/>
  <c r="BE42" i="5"/>
  <c r="BG42" i="5" s="1"/>
  <c r="BF42" i="5"/>
  <c r="BF16" i="5"/>
  <c r="BF27" i="5"/>
  <c r="AQ42" i="5"/>
  <c r="BF19" i="5"/>
  <c r="BF23" i="5"/>
  <c r="BF14" i="5"/>
  <c r="BF18" i="5"/>
  <c r="BC26" i="5"/>
  <c r="BF24" i="5"/>
  <c r="BF21" i="5"/>
  <c r="BF25" i="5"/>
  <c r="BF15" i="5"/>
  <c r="BE4" i="5"/>
  <c r="BC47" i="5"/>
  <c r="AE45" i="5"/>
  <c r="AP45" i="5"/>
  <c r="AC45" i="5"/>
  <c r="BC28" i="5"/>
  <c r="AU28" i="5"/>
  <c r="AS28" i="5"/>
  <c r="AQ4" i="5"/>
  <c r="AU29" i="5"/>
  <c r="AS29" i="5"/>
  <c r="AU42" i="5"/>
  <c r="AS42" i="5"/>
  <c r="AU26" i="5"/>
  <c r="AS26" i="5"/>
  <c r="AQ12" i="5"/>
  <c r="AS12" i="5"/>
  <c r="BC12" i="5"/>
  <c r="BF12" i="5" s="1"/>
  <c r="BE26" i="5" l="1"/>
  <c r="BG26" i="5" s="1"/>
  <c r="BF26" i="5"/>
  <c r="BE28" i="5"/>
  <c r="BG28" i="5" s="1"/>
  <c r="BF28" i="5"/>
  <c r="BG4" i="5"/>
  <c r="BG47" i="5" s="1"/>
  <c r="BE47" i="5"/>
  <c r="BE12" i="5"/>
  <c r="BG12" i="5" s="1"/>
  <c r="BG45" i="5" s="1"/>
  <c r="BC45" i="5"/>
  <c r="BF45" i="5" l="1"/>
  <c r="BE45" i="5"/>
  <c r="Z48" i="5"/>
  <c r="AG44" i="5" l="1"/>
  <c r="O44" i="5"/>
  <c r="Q44" i="5"/>
  <c r="U44" i="5"/>
  <c r="W44" i="5"/>
  <c r="Y44" i="5"/>
  <c r="AI44" i="5"/>
  <c r="AK44" i="5"/>
  <c r="AM44" i="5"/>
  <c r="AO44" i="5"/>
  <c r="AK46" i="5"/>
  <c r="AO46" i="5"/>
  <c r="AI46" i="5"/>
  <c r="AG46" i="5"/>
  <c r="W46" i="5"/>
  <c r="O46" i="5"/>
  <c r="Q46" i="5"/>
  <c r="S46" i="5"/>
  <c r="U46" i="5"/>
  <c r="Y46" i="5"/>
  <c r="AM46" i="5"/>
  <c r="AZ44" i="5" l="1"/>
  <c r="AA44" i="5"/>
  <c r="AZ46" i="5"/>
  <c r="AQ46" i="5"/>
  <c r="AQ44" i="5" l="1"/>
  <c r="AN48" i="5"/>
  <c r="AA46" i="5"/>
</calcChain>
</file>

<file path=xl/sharedStrings.xml><?xml version="1.0" encoding="utf-8"?>
<sst xmlns="http://schemas.openxmlformats.org/spreadsheetml/2006/main" count="771" uniqueCount="315">
  <si>
    <t>Initiales</t>
  </si>
  <si>
    <t>Âge</t>
  </si>
  <si>
    <t>Dettes pers.</t>
  </si>
  <si>
    <t>Cartes</t>
  </si>
  <si>
    <t>Hypoth.</t>
  </si>
  <si>
    <t>Biens</t>
  </si>
  <si>
    <t>Dép. pers.</t>
  </si>
  <si>
    <t>Dép. cptes</t>
  </si>
  <si>
    <t>Suplus</t>
  </si>
  <si>
    <t>Déficit</t>
  </si>
  <si>
    <t>Sexe</t>
  </si>
  <si>
    <t>Notes</t>
  </si>
  <si>
    <t>H/F</t>
  </si>
  <si>
    <t>Loc.</t>
  </si>
  <si>
    <t>Prop.</t>
  </si>
  <si>
    <t>?</t>
  </si>
  <si>
    <t>Hab.</t>
  </si>
  <si>
    <t>Cas particulier, mari placé</t>
  </si>
  <si>
    <t>Rev. Nets</t>
  </si>
  <si>
    <t>JMT et GD</t>
  </si>
  <si>
    <t>68/70</t>
  </si>
  <si>
    <t>Paiement</t>
  </si>
  <si>
    <t>EB</t>
  </si>
  <si>
    <t>Cptes</t>
  </si>
  <si>
    <t>Arrêt paiement sauf auto</t>
  </si>
  <si>
    <t>74/68</t>
  </si>
  <si>
    <t>Rés.</t>
  </si>
  <si>
    <t>Viennent de s'intaller en résidence.</t>
  </si>
  <si>
    <t>MB et DEB</t>
  </si>
  <si>
    <t>Il va vendre son auto…</t>
  </si>
  <si>
    <t>62/65</t>
  </si>
  <si>
    <t>76/78</t>
  </si>
  <si>
    <t>Vente du condo…</t>
  </si>
  <si>
    <t>JPB et RB</t>
  </si>
  <si>
    <t>63/61</t>
  </si>
  <si>
    <t>66/68</t>
  </si>
  <si>
    <t>Maison détériorée… vente ???</t>
  </si>
  <si>
    <t>GM</t>
  </si>
  <si>
    <t>Changement depuis…</t>
  </si>
  <si>
    <t>Prop. de cons. de 41 000$</t>
  </si>
  <si>
    <t>Femmes</t>
  </si>
  <si>
    <t>Hommes</t>
  </si>
  <si>
    <t>Couples</t>
  </si>
  <si>
    <t>Dette pers. au Fonds D : 850$</t>
  </si>
  <si>
    <t>LD'E</t>
  </si>
  <si>
    <t>MP</t>
  </si>
  <si>
    <t>Organise les choses avec sa fille</t>
  </si>
  <si>
    <t>LG</t>
  </si>
  <si>
    <t>Vendu l'auto… réam. surpl. 452$</t>
  </si>
  <si>
    <t>Négo loyer et réam.</t>
  </si>
  <si>
    <t>LA</t>
  </si>
  <si>
    <t>Suivi et prêt accepté</t>
  </si>
  <si>
    <t>Problèmes multiples…</t>
  </si>
  <si>
    <t>Ang</t>
  </si>
  <si>
    <t xml:space="preserve">LR et Dp </t>
  </si>
  <si>
    <t>86/83</t>
  </si>
  <si>
    <t>Mari placé…</t>
  </si>
  <si>
    <t>SK</t>
  </si>
  <si>
    <t>NG</t>
  </si>
  <si>
    <t>Elle sent qu'elle perd le contrôle</t>
  </si>
  <si>
    <t>Gros retard à la rés. ???</t>
  </si>
  <si>
    <t>Mél</t>
  </si>
  <si>
    <t>HDL</t>
  </si>
  <si>
    <t>Prob. de santé, veux faire faillite</t>
  </si>
  <si>
    <t>DD</t>
  </si>
  <si>
    <t>Changement de situation…</t>
  </si>
  <si>
    <t>Prévoit aller en résidence</t>
  </si>
  <si>
    <t>ber</t>
  </si>
  <si>
    <t>vir</t>
  </si>
  <si>
    <t>Tout rebondi… encadre sa fille</t>
  </si>
  <si>
    <t>ang</t>
  </si>
  <si>
    <t>Année</t>
  </si>
  <si>
    <t>Cons.</t>
  </si>
  <si>
    <t>Résidence</t>
  </si>
  <si>
    <r>
      <t>HM et CT</t>
    </r>
    <r>
      <rPr>
        <vertAlign val="superscript"/>
        <sz val="10"/>
        <color theme="1"/>
        <rFont val="Calibri"/>
        <family val="2"/>
        <scheme val="minor"/>
      </rPr>
      <t>1</t>
    </r>
  </si>
  <si>
    <r>
      <t>MG et MD</t>
    </r>
    <r>
      <rPr>
        <vertAlign val="superscript"/>
        <sz val="10"/>
        <color theme="1"/>
        <rFont val="Calibri"/>
        <family val="2"/>
        <scheme val="minor"/>
      </rPr>
      <t>1</t>
    </r>
  </si>
  <si>
    <r>
      <t>SL</t>
    </r>
    <r>
      <rPr>
        <vertAlign val="superscript"/>
        <sz val="10"/>
        <color theme="1"/>
        <rFont val="Calibri"/>
        <family val="2"/>
        <scheme val="minor"/>
      </rPr>
      <t>1</t>
    </r>
  </si>
  <si>
    <r>
      <t>NC</t>
    </r>
    <r>
      <rPr>
        <vertAlign val="superscript"/>
        <sz val="10"/>
        <color theme="1"/>
        <rFont val="Calibri"/>
        <family val="2"/>
        <scheme val="minor"/>
      </rPr>
      <t>1</t>
    </r>
  </si>
  <si>
    <r>
      <t>JB</t>
    </r>
    <r>
      <rPr>
        <vertAlign val="superscript"/>
        <sz val="10"/>
        <color theme="1"/>
        <rFont val="Calibri"/>
        <family val="2"/>
        <scheme val="minor"/>
      </rPr>
      <t>1</t>
    </r>
  </si>
  <si>
    <r>
      <t>CB et NJ</t>
    </r>
    <r>
      <rPr>
        <vertAlign val="superscript"/>
        <sz val="10"/>
        <color theme="1"/>
        <rFont val="Calibri"/>
        <family val="2"/>
        <scheme val="minor"/>
      </rPr>
      <t>3</t>
    </r>
  </si>
  <si>
    <r>
      <t>GH</t>
    </r>
    <r>
      <rPr>
        <vertAlign val="superscript"/>
        <sz val="10"/>
        <color theme="1"/>
        <rFont val="Calibri"/>
        <family val="2"/>
        <scheme val="minor"/>
      </rPr>
      <t>1</t>
    </r>
  </si>
  <si>
    <r>
      <t>GD</t>
    </r>
    <r>
      <rPr>
        <vertAlign val="superscript"/>
        <sz val="10"/>
        <color theme="1"/>
        <rFont val="Calibri"/>
        <family val="2"/>
        <scheme val="minor"/>
      </rPr>
      <t>1</t>
    </r>
  </si>
  <si>
    <r>
      <t>RP</t>
    </r>
    <r>
      <rPr>
        <vertAlign val="superscript"/>
        <sz val="10"/>
        <color theme="1"/>
        <rFont val="Calibri"/>
        <family val="2"/>
        <scheme val="minor"/>
      </rPr>
      <t>2</t>
    </r>
  </si>
  <si>
    <t>Vu</t>
  </si>
  <si>
    <t xml:space="preserve">Sélection des dossiers de personnes âgées </t>
  </si>
  <si>
    <t>Ber</t>
  </si>
  <si>
    <t>Son ex-femme est revenue avec lui</t>
  </si>
  <si>
    <t>77/73</t>
  </si>
  <si>
    <t xml:space="preserve"> EB et PB</t>
  </si>
  <si>
    <t>NO</t>
  </si>
  <si>
    <t>1.</t>
  </si>
  <si>
    <t>Entrevues réalisées</t>
  </si>
  <si>
    <t>2.</t>
  </si>
  <si>
    <t>GB</t>
  </si>
  <si>
    <t>H</t>
  </si>
  <si>
    <t>Le budget ne tient pas la route</t>
  </si>
  <si>
    <t>3.</t>
  </si>
  <si>
    <t>Le couple qui m'a servi d'exemple</t>
  </si>
  <si>
    <t>70/72</t>
  </si>
  <si>
    <t>Ce budget est rès approximatif…</t>
  </si>
  <si>
    <t>Divers</t>
  </si>
  <si>
    <t>Dépenses courantes</t>
  </si>
  <si>
    <t>Loyer, hypo-thèque</t>
  </si>
  <si>
    <t>Sorties/                       loisirs</t>
  </si>
  <si>
    <t>Dépenses pers.</t>
  </si>
  <si>
    <t>Alimen-tation</t>
  </si>
  <si>
    <t>Total</t>
  </si>
  <si>
    <t>Autres</t>
  </si>
  <si>
    <t>Comptes du mois</t>
  </si>
  <si>
    <t>Paiements du mois</t>
  </si>
  <si>
    <t>Tél. câble, intern. cell.</t>
  </si>
  <si>
    <t>Total des dettes</t>
  </si>
  <si>
    <t>Suivi faillite par régistraire</t>
  </si>
  <si>
    <t>F</t>
  </si>
  <si>
    <t>Prêts personn.</t>
  </si>
  <si>
    <t>%</t>
  </si>
  <si>
    <t>Totaux</t>
  </si>
  <si>
    <t>Total paie-ments</t>
  </si>
  <si>
    <t>MH  et DM.</t>
  </si>
  <si>
    <t>70/75</t>
  </si>
  <si>
    <t>Inquiète de l'avenir</t>
  </si>
  <si>
    <t>Il ne paiera pas ses dettes</t>
  </si>
  <si>
    <t>Pharmacie et soins de santé</t>
  </si>
  <si>
    <t>Elle est serrée, son suplus n'est pas réel</t>
  </si>
  <si>
    <t>Son budget est très basique…</t>
  </si>
  <si>
    <t>Le budget ne tient pas la route...</t>
  </si>
  <si>
    <t>Surplus/          déficit</t>
  </si>
  <si>
    <t>Grand     total dép.</t>
  </si>
  <si>
    <t>Revenus             Nets</t>
  </si>
  <si>
    <t>Élect./ chauf-        fage</t>
  </si>
  <si>
    <t>Assur. (auto, log., vie)</t>
  </si>
  <si>
    <t>Total dépen-     ses</t>
  </si>
  <si>
    <t>Plus 10% (ou 15% si hyp.)</t>
  </si>
  <si>
    <t>Essence/   Trans-     port</t>
  </si>
  <si>
    <t>Son marie est placé son budget à elle…</t>
  </si>
  <si>
    <t xml:space="preserve">Montant supplé-    mentaire conve-    nable </t>
  </si>
  <si>
    <t>Dettes</t>
  </si>
  <si>
    <t>Vente du condo… insaisissable reste</t>
  </si>
  <si>
    <t>Hypo-         thèque</t>
  </si>
  <si>
    <t>Leur situation est très mal administrée</t>
  </si>
  <si>
    <t>Ses affaires sont très bien organisées…</t>
  </si>
  <si>
    <t>Ses dépenses sont diminuées : Covid…</t>
  </si>
  <si>
    <t>68/63</t>
  </si>
  <si>
    <t>J'ai des doutes sur ce budget</t>
  </si>
  <si>
    <t>Elle n'a pas besoin de travailler pour $$$</t>
  </si>
  <si>
    <t>Dettes à un dentiste. Très frustrée.</t>
  </si>
  <si>
    <t>Il partage tous ses comptes avec coloc</t>
  </si>
  <si>
    <t>Connait bien ses chiffres malgé 3 faillites.</t>
  </si>
  <si>
    <t>Ce budget est très approximatif…</t>
  </si>
  <si>
    <t>Individus</t>
  </si>
  <si>
    <t xml:space="preserve"> 3/5</t>
  </si>
  <si>
    <t xml:space="preserve"> 0/5</t>
  </si>
  <si>
    <t xml:space="preserve"> 5/5</t>
  </si>
  <si>
    <t>HLM</t>
  </si>
  <si>
    <t xml:space="preserve">H- 1, F = 2 </t>
  </si>
  <si>
    <t>Ancien travail</t>
  </si>
  <si>
    <t>Administratrice</t>
  </si>
  <si>
    <t>Soutien à domicile</t>
  </si>
  <si>
    <t>H-2 F-8</t>
  </si>
  <si>
    <t xml:space="preserve">Ouvrier - préposée </t>
  </si>
  <si>
    <t>Courtier assurance</t>
  </si>
  <si>
    <t>Serveuse</t>
  </si>
  <si>
    <t>Chauffeur, secrétaire</t>
  </si>
  <si>
    <t>Journalière</t>
  </si>
  <si>
    <t>Aide sociale</t>
  </si>
  <si>
    <t xml:space="preserve">Inf. aux. </t>
  </si>
  <si>
    <t>Éducatrice</t>
  </si>
  <si>
    <t>Journalier</t>
  </si>
  <si>
    <t>Chauffeur</t>
  </si>
  <si>
    <t>Entretien Min. Transp.</t>
  </si>
  <si>
    <t>H-6 F-2</t>
  </si>
  <si>
    <t>Opérateur, ménagère</t>
  </si>
  <si>
    <t>H-9 F-8</t>
  </si>
  <si>
    <t xml:space="preserve">Technicien, Tr. Commun. </t>
  </si>
  <si>
    <t>Cammionneur</t>
  </si>
  <si>
    <t>Directeur maison toxico</t>
  </si>
  <si>
    <t>Heures              TV par jour                                     nbre d'heures</t>
  </si>
  <si>
    <t>Heures           ordi par jour                                       nbre d'heures</t>
  </si>
  <si>
    <t>État de santé                        1 (pas bon)       à 10 (très bon)</t>
  </si>
  <si>
    <t>F-6 H-8</t>
  </si>
  <si>
    <t>Journalier-Centre fiscale</t>
  </si>
  <si>
    <t>Ça coûte trop cher… On est mieux en loyer...</t>
  </si>
  <si>
    <t>Les résidences ? Un mouroir !</t>
  </si>
  <si>
    <t>Pénible. Les gens ne parlent que de maladies…</t>
  </si>
  <si>
    <t xml:space="preserve">Elle est en résidence et elle a des problèmes… </t>
  </si>
  <si>
    <t>Tant qu'on va être capable, on ira pas là...</t>
  </si>
  <si>
    <t>On a déménagé, il fallait payer pour tout…</t>
  </si>
  <si>
    <t>Aller dans un mouroir, tu vois ce qui t'attend...</t>
  </si>
  <si>
    <t>Très grosse réticence… des machines à fric…</t>
  </si>
  <si>
    <t>Ça coûte trop cher. J'aime pas les p'tites gangs…</t>
  </si>
  <si>
    <t>Ça m'interresse pas. T'es pas chez-vous…</t>
  </si>
  <si>
    <t>(Nom de la rés.), ca fait pitié le monde là-dedans!</t>
  </si>
  <si>
    <t>Ça l'air ben beau du dehors, mais...</t>
  </si>
  <si>
    <t>J'aurais trop peur de m'ennuyer, puis trop cher…</t>
  </si>
  <si>
    <t>Trop cher, trop de monde, faut payer pour tout…</t>
  </si>
  <si>
    <t xml:space="preserve">C'est exclus, trop de restrictions... </t>
  </si>
  <si>
    <t>Plus capable de le joindre.</t>
  </si>
  <si>
    <t>N'aime pas se tenir avec des vieux…</t>
  </si>
  <si>
    <t xml:space="preserve">Plus capable de le joindre. </t>
  </si>
  <si>
    <t xml:space="preserve">Pour les personnes en perte d'autonomie. </t>
  </si>
  <si>
    <t>« Ça coûte les yeux de la tête», puis la Covid…</t>
  </si>
  <si>
    <t>Dettes à un dentiste.Pas d'assurances.</t>
  </si>
  <si>
    <t>Journalier textile</t>
  </si>
  <si>
    <t>HLM, trop watché. Rés., quand je serai ben pris</t>
  </si>
  <si>
    <t>Envoi 500$ en Thailande ?!?</t>
  </si>
  <si>
    <t>Actuaire</t>
  </si>
  <si>
    <t>HLM, rien. Rés. Il aime bien ça malgré restrictions</t>
  </si>
  <si>
    <t>77/67</t>
  </si>
  <si>
    <t xml:space="preserve">Ce budget ne tient pas la route. </t>
  </si>
  <si>
    <t>Dispatcher et chanteuse</t>
  </si>
  <si>
    <t xml:space="preserve">HLM-Rés. Plein de Covid, on ira pas là. </t>
  </si>
  <si>
    <t>Auto électrique. Veuf depuis un an.</t>
  </si>
  <si>
    <t>6 et 6</t>
  </si>
  <si>
    <t>Patissier</t>
  </si>
  <si>
    <t>HLM : trop de mémérage Rés. Il faut être mal pris…</t>
  </si>
  <si>
    <t>Patissière</t>
  </si>
  <si>
    <t>Aime son HLM. Rés. Non, violences psychologiques…</t>
  </si>
  <si>
    <t>Amende de 40 000$ contrebande cig.</t>
  </si>
  <si>
    <t>Camionneur</t>
  </si>
  <si>
    <t>Budget serré à cause de la carte Visa</t>
  </si>
  <si>
    <t>HLM et Rés. Pas pour moi… pas d'opinion</t>
  </si>
  <si>
    <t>Contrebande de cigarettes, shylock…</t>
  </si>
  <si>
    <t>Scrapeur</t>
  </si>
  <si>
    <t>HLM : Ça mémère là-dedans Rés. Jamais…</t>
  </si>
  <si>
    <t>Son endettement est lourd à supporter</t>
  </si>
  <si>
    <t>HLM : j'ai fait une demande. Rés. Mauvaise réputation</t>
  </si>
  <si>
    <t>68 et 63</t>
  </si>
  <si>
    <t>Budget bien administré</t>
  </si>
  <si>
    <t>Problème: je n'ai pas tous les revenus</t>
  </si>
  <si>
    <t>7 et 6</t>
  </si>
  <si>
    <t>Couvreur et ent. ménager</t>
  </si>
  <si>
    <t>Rés. : pas interessés, HLM : On ne veut pas aller là.</t>
  </si>
  <si>
    <t>HLM. Je ne me vois pas là.  Rés. Pas tout de suite.</t>
  </si>
  <si>
    <t>Elle bénéficie d'une pension privée</t>
  </si>
  <si>
    <t>Concierge</t>
  </si>
  <si>
    <t>HLM : j'aimerais en avoir un. Rés. Trop cher, prison.</t>
  </si>
  <si>
    <t>Elle reçoit CIMD 564,25</t>
  </si>
  <si>
    <t>Vendeuse</t>
  </si>
  <si>
    <t>HLM : Pas d'opinion. Rés. J'y suis et j'aime beaucoup</t>
  </si>
  <si>
    <t>Son budget arrive juste.</t>
  </si>
  <si>
    <t>Sténographe</t>
  </si>
  <si>
    <t>HLM : pas pour moi. Rés. oui, ça semble bien, un jour</t>
  </si>
  <si>
    <t>HLM : j'ai trop de revenus. Rés. Dispendieux, mais…</t>
  </si>
  <si>
    <t>Budget serré.</t>
  </si>
  <si>
    <t>HLM : c'est le bordel là-dedans Rés. Parking…</t>
  </si>
  <si>
    <t>Coiffeur</t>
  </si>
  <si>
    <t>HLM : J'y demeure, c'est bien. Rés. Trop vieux…</t>
  </si>
  <si>
    <t>Utilise sa carte pour arriver</t>
  </si>
  <si>
    <t>Préposée</t>
  </si>
  <si>
    <t>HLM : trop de vieux pas assez grand. Rés. Trop cher…</t>
  </si>
  <si>
    <t>Elle se prive à la fin du mois.</t>
  </si>
  <si>
    <t>Pas un contrôle parfait du budget…</t>
  </si>
  <si>
    <t>HLM. Je suis satisfait. Rés. Trop cher, j'aimerais pas…</t>
  </si>
  <si>
    <t>IRIS</t>
  </si>
  <si>
    <t>Total IRIS</t>
  </si>
  <si>
    <t>Diff.</t>
  </si>
  <si>
    <t>MPC</t>
  </si>
  <si>
    <t>Total MPC</t>
  </si>
  <si>
    <t>14 F</t>
  </si>
  <si>
    <t>1 loc. 1 HLM</t>
  </si>
  <si>
    <t>2 prop.</t>
  </si>
  <si>
    <t>4 prop.</t>
  </si>
  <si>
    <t>Moyenne =</t>
  </si>
  <si>
    <t>Médiane =</t>
  </si>
  <si>
    <t>Diff. IRIS</t>
  </si>
  <si>
    <t>Le niveau de dépenses n'est pas crédible</t>
  </si>
  <si>
    <t>HLM. J'aimerais en avoir un. Rés. Pas d'opinion..</t>
  </si>
  <si>
    <t>Infirmière</t>
  </si>
  <si>
    <t>HLM. Fait un demande pour un 41/2. Rés. Jamais</t>
  </si>
  <si>
    <t xml:space="preserve">19h </t>
  </si>
  <si>
    <t>F : 70,1</t>
  </si>
  <si>
    <t xml:space="preserve">H : 72,3  </t>
  </si>
  <si>
    <t xml:space="preserve"> 3/7</t>
  </si>
  <si>
    <t xml:space="preserve"> 2/7</t>
  </si>
  <si>
    <t xml:space="preserve"> 1/33</t>
  </si>
  <si>
    <t xml:space="preserve"> 12/33</t>
  </si>
  <si>
    <t xml:space="preserve"> 5/7</t>
  </si>
  <si>
    <t xml:space="preserve"> 19/33</t>
  </si>
  <si>
    <t xml:space="preserve"> 7/7</t>
  </si>
  <si>
    <t>10/33</t>
  </si>
  <si>
    <t>3/33</t>
  </si>
  <si>
    <t>18/33</t>
  </si>
  <si>
    <t xml:space="preserve"> 33/33</t>
  </si>
  <si>
    <t xml:space="preserve"> 30/33</t>
  </si>
  <si>
    <t xml:space="preserve"> 13/33</t>
  </si>
  <si>
    <t xml:space="preserve">Très majoritairement des journaliers-ères. </t>
  </si>
  <si>
    <t xml:space="preserve"> 6/7</t>
  </si>
  <si>
    <t>Il y a au moins 8/33 dossiers où le budget demanderait un suvi pour être plus juste.</t>
  </si>
  <si>
    <t xml:space="preserve">31 loc.  </t>
  </si>
  <si>
    <t>5/33</t>
  </si>
  <si>
    <t xml:space="preserve"> 4/7</t>
  </si>
  <si>
    <t xml:space="preserve"> 4/5</t>
  </si>
  <si>
    <t>Dans tous les cas de couple, sauf un, il y a des problèmes.</t>
  </si>
  <si>
    <t>33/33</t>
  </si>
  <si>
    <t>31/33</t>
  </si>
  <si>
    <t>16/33</t>
  </si>
  <si>
    <t>29/33</t>
  </si>
  <si>
    <t>23/33</t>
  </si>
  <si>
    <t>30/33</t>
  </si>
  <si>
    <t>13/33</t>
  </si>
  <si>
    <t>20/33</t>
  </si>
  <si>
    <t>Surplus/          déficit moins les 10 ou 15%</t>
  </si>
  <si>
    <t>Diff. MPC</t>
  </si>
  <si>
    <t>F-2</t>
  </si>
  <si>
    <t>H-6, F-6</t>
  </si>
  <si>
    <t>H- 1, F-1</t>
  </si>
  <si>
    <t>2 prop., 3 HLM et 2 rés.</t>
  </si>
  <si>
    <t>H : 70,4 an</t>
  </si>
  <si>
    <t>H : 72,3 an</t>
  </si>
  <si>
    <t>F : 69,6 an</t>
  </si>
  <si>
    <t>F : 70,1 an</t>
  </si>
  <si>
    <r>
      <t xml:space="preserve">Sur les </t>
    </r>
    <r>
      <rPr>
        <b/>
        <sz val="10"/>
        <color theme="1"/>
        <rFont val="Calibri"/>
        <family val="2"/>
        <scheme val="minor"/>
      </rPr>
      <t>résidences</t>
    </r>
    <r>
      <rPr>
        <sz val="10"/>
        <color theme="1"/>
        <rFont val="Calibri"/>
        <family val="2"/>
        <scheme val="minor"/>
      </rPr>
      <t xml:space="preserve"> :  personne ne veut y aller, à deux exceptions, trop cher, parking, prison. </t>
    </r>
    <r>
      <rPr>
        <b/>
        <sz val="10"/>
        <color theme="1"/>
        <rFont val="Calibri"/>
        <family val="2"/>
        <scheme val="minor"/>
      </rPr>
      <t>HLM</t>
    </r>
    <r>
      <rPr>
        <sz val="10"/>
        <color theme="1"/>
        <rFont val="Calibri"/>
        <family val="2"/>
        <scheme val="minor"/>
      </rPr>
      <t xml:space="preserve"> : opinions partagées. 8/20 personnes aimeraient y aller ou apprécient d'y être à cause du prix.. </t>
    </r>
  </si>
  <si>
    <t>5 prop.</t>
  </si>
  <si>
    <t xml:space="preserve"> </t>
  </si>
  <si>
    <t xml:space="preserve">26 loc.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</si>
</sst>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$&quot;_);[Red]\(#,##0\ &quot;$&quot;\)"/>
    <numFmt numFmtId="164" formatCode="#,##0\ &quot;$&quot;"/>
    <numFmt numFmtId="165" formatCode="0\."/>
    <numFmt numFmtId="166" formatCode="0.0"/>
    <numFmt numFmtId="167" formatCode="#,##0.00\ &quot;$&quot;"/>
    <numFmt numFmtId="168" formatCode="#,##0\ _$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/>
    <xf numFmtId="0" fontId="2" fillId="0" borderId="12" xfId="0" applyFont="1" applyBorder="1"/>
    <xf numFmtId="0" fontId="1" fillId="0" borderId="17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164" fontId="6" fillId="0" borderId="15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4" fontId="6" fillId="0" borderId="15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17" xfId="0" applyFont="1" applyBorder="1"/>
    <xf numFmtId="9" fontId="0" fillId="0" borderId="0" xfId="0" applyNumberFormat="1"/>
    <xf numFmtId="0" fontId="0" fillId="0" borderId="2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3" xfId="0" applyBorder="1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0" fontId="0" fillId="0" borderId="0" xfId="0" applyNumberFormat="1" applyAlignment="1">
      <alignment horizontal="right"/>
    </xf>
    <xf numFmtId="0" fontId="2" fillId="4" borderId="0" xfId="0" applyFont="1" applyFill="1" applyAlignment="1">
      <alignment vertical="center"/>
    </xf>
    <xf numFmtId="0" fontId="9" fillId="0" borderId="36" xfId="0" applyFont="1" applyBorder="1" applyAlignment="1">
      <alignment vertical="center"/>
    </xf>
    <xf numFmtId="164" fontId="0" fillId="0" borderId="0" xfId="0" applyNumberFormat="1" applyAlignment="1">
      <alignment horizontal="center"/>
    </xf>
    <xf numFmtId="167" fontId="0" fillId="0" borderId="0" xfId="0" applyNumberFormat="1"/>
    <xf numFmtId="167" fontId="0" fillId="0" borderId="18" xfId="0" applyNumberFormat="1" applyBorder="1"/>
    <xf numFmtId="1" fontId="0" fillId="0" borderId="0" xfId="0" applyNumberFormat="1" applyAlignment="1">
      <alignment horizontal="center"/>
    </xf>
    <xf numFmtId="6" fontId="1" fillId="0" borderId="110" xfId="0" applyNumberFormat="1" applyFont="1" applyBorder="1" applyAlignment="1">
      <alignment horizontal="center" vertical="center" wrapText="1"/>
    </xf>
    <xf numFmtId="0" fontId="1" fillId="0" borderId="109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2" borderId="77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9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23" xfId="0" applyFont="1" applyBorder="1"/>
    <xf numFmtId="0" fontId="6" fillId="0" borderId="22" xfId="0" applyFont="1" applyBorder="1"/>
    <xf numFmtId="167" fontId="6" fillId="0" borderId="22" xfId="0" applyNumberFormat="1" applyFont="1" applyBorder="1"/>
    <xf numFmtId="1" fontId="6" fillId="0" borderId="22" xfId="0" applyNumberFormat="1" applyFont="1" applyBorder="1"/>
    <xf numFmtId="0" fontId="1" fillId="0" borderId="1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0" fontId="1" fillId="0" borderId="36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7" fontId="1" fillId="2" borderId="7" xfId="0" applyNumberFormat="1" applyFont="1" applyFill="1" applyBorder="1" applyAlignment="1">
      <alignment horizontal="center" vertical="center"/>
    </xf>
    <xf numFmtId="167" fontId="1" fillId="2" borderId="8" xfId="0" applyNumberFormat="1" applyFont="1" applyFill="1" applyBorder="1" applyAlignment="1">
      <alignment horizontal="center" vertical="center"/>
    </xf>
    <xf numFmtId="167" fontId="1" fillId="2" borderId="90" xfId="0" applyNumberFormat="1" applyFont="1" applyFill="1" applyBorder="1" applyAlignment="1">
      <alignment horizontal="center" vertical="center"/>
    </xf>
    <xf numFmtId="167" fontId="1" fillId="2" borderId="9" xfId="0" applyNumberFormat="1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1" fontId="1" fillId="0" borderId="70" xfId="0" applyNumberFormat="1" applyFont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0" borderId="8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39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/>
    </xf>
    <xf numFmtId="164" fontId="1" fillId="0" borderId="51" xfId="0" applyNumberFormat="1" applyFont="1" applyBorder="1" applyAlignment="1">
      <alignment horizontal="center" vertical="center" wrapText="1"/>
    </xf>
    <xf numFmtId="9" fontId="1" fillId="0" borderId="39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67" fontId="1" fillId="0" borderId="21" xfId="0" applyNumberFormat="1" applyFont="1" applyBorder="1" applyAlignment="1">
      <alignment horizontal="center" vertical="center" wrapText="1"/>
    </xf>
    <xf numFmtId="167" fontId="1" fillId="0" borderId="8" xfId="0" applyNumberFormat="1" applyFont="1" applyBorder="1" applyAlignment="1">
      <alignment horizontal="center" vertical="center" wrapText="1"/>
    </xf>
    <xf numFmtId="167" fontId="1" fillId="0" borderId="11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7" fontId="1" fillId="0" borderId="10" xfId="0" applyNumberFormat="1" applyFont="1" applyBorder="1" applyAlignment="1">
      <alignment horizontal="center" vertical="center" wrapText="1"/>
    </xf>
    <xf numFmtId="167" fontId="1" fillId="0" borderId="9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0" fontId="1" fillId="0" borderId="33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" fontId="1" fillId="0" borderId="63" xfId="0" applyNumberFormat="1" applyFon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0" borderId="8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91" xfId="0" applyFont="1" applyBorder="1" applyAlignment="1">
      <alignment vertical="center"/>
    </xf>
    <xf numFmtId="165" fontId="1" fillId="4" borderId="17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right" vertical="center"/>
    </xf>
    <xf numFmtId="164" fontId="1" fillId="4" borderId="7" xfId="0" applyNumberFormat="1" applyFont="1" applyFill="1" applyBorder="1" applyAlignment="1">
      <alignment horizontal="right" vertical="center"/>
    </xf>
    <xf numFmtId="0" fontId="1" fillId="4" borderId="50" xfId="0" applyFont="1" applyFill="1" applyBorder="1" applyAlignment="1">
      <alignment vertical="center"/>
    </xf>
    <xf numFmtId="164" fontId="1" fillId="4" borderId="52" xfId="0" applyNumberFormat="1" applyFont="1" applyFill="1" applyBorder="1" applyAlignment="1">
      <alignment vertical="center"/>
    </xf>
    <xf numFmtId="164" fontId="1" fillId="4" borderId="41" xfId="0" applyNumberFormat="1" applyFont="1" applyFill="1" applyBorder="1" applyAlignment="1">
      <alignment vertical="center"/>
    </xf>
    <xf numFmtId="164" fontId="1" fillId="4" borderId="46" xfId="0" applyNumberFormat="1" applyFont="1" applyFill="1" applyBorder="1" applyAlignment="1">
      <alignment vertical="center"/>
    </xf>
    <xf numFmtId="164" fontId="1" fillId="4" borderId="48" xfId="0" applyNumberFormat="1" applyFont="1" applyFill="1" applyBorder="1" applyAlignment="1">
      <alignment vertical="center"/>
    </xf>
    <xf numFmtId="164" fontId="1" fillId="4" borderId="52" xfId="0" applyNumberFormat="1" applyFont="1" applyFill="1" applyBorder="1" applyAlignment="1">
      <alignment horizontal="right" vertical="center"/>
    </xf>
    <xf numFmtId="9" fontId="1" fillId="4" borderId="41" xfId="0" applyNumberFormat="1" applyFont="1" applyFill="1" applyBorder="1" applyAlignment="1">
      <alignment horizontal="right" vertical="center"/>
    </xf>
    <xf numFmtId="164" fontId="1" fillId="4" borderId="41" xfId="0" applyNumberFormat="1" applyFont="1" applyFill="1" applyBorder="1" applyAlignment="1">
      <alignment horizontal="right" vertical="center"/>
    </xf>
    <xf numFmtId="9" fontId="1" fillId="4" borderId="38" xfId="0" applyNumberFormat="1" applyFont="1" applyFill="1" applyBorder="1" applyAlignment="1">
      <alignment horizontal="right" vertical="center"/>
    </xf>
    <xf numFmtId="164" fontId="1" fillId="4" borderId="27" xfId="0" applyNumberFormat="1" applyFont="1" applyFill="1" applyBorder="1" applyAlignment="1">
      <alignment vertical="center"/>
    </xf>
    <xf numFmtId="9" fontId="1" fillId="4" borderId="32" xfId="0" applyNumberFormat="1" applyFont="1" applyFill="1" applyBorder="1" applyAlignment="1">
      <alignment horizontal="right" vertical="center"/>
    </xf>
    <xf numFmtId="167" fontId="1" fillId="4" borderId="61" xfId="0" applyNumberFormat="1" applyFont="1" applyFill="1" applyBorder="1" applyAlignment="1">
      <alignment horizontal="right" vertical="center"/>
    </xf>
    <xf numFmtId="167" fontId="1" fillId="4" borderId="48" xfId="0" applyNumberFormat="1" applyFont="1" applyFill="1" applyBorder="1" applyAlignment="1">
      <alignment horizontal="right" vertical="center"/>
    </xf>
    <xf numFmtId="167" fontId="1" fillId="4" borderId="62" xfId="0" applyNumberFormat="1" applyFont="1" applyFill="1" applyBorder="1" applyAlignment="1">
      <alignment horizontal="right" vertical="center"/>
    </xf>
    <xf numFmtId="164" fontId="1" fillId="4" borderId="40" xfId="0" applyNumberFormat="1" applyFont="1" applyFill="1" applyBorder="1" applyAlignment="1">
      <alignment vertical="center"/>
    </xf>
    <xf numFmtId="164" fontId="1" fillId="4" borderId="44" xfId="0" applyNumberFormat="1" applyFont="1" applyFill="1" applyBorder="1" applyAlignment="1">
      <alignment vertical="center"/>
    </xf>
    <xf numFmtId="167" fontId="1" fillId="4" borderId="66" xfId="0" applyNumberFormat="1" applyFont="1" applyFill="1" applyBorder="1" applyAlignment="1">
      <alignment horizontal="right" vertical="center"/>
    </xf>
    <xf numFmtId="167" fontId="1" fillId="4" borderId="79" xfId="0" applyNumberFormat="1" applyFont="1" applyFill="1" applyBorder="1" applyAlignment="1">
      <alignment horizontal="right" vertical="center"/>
    </xf>
    <xf numFmtId="164" fontId="1" fillId="4" borderId="38" xfId="0" applyNumberFormat="1" applyFont="1" applyFill="1" applyBorder="1" applyAlignment="1">
      <alignment vertical="center"/>
    </xf>
    <xf numFmtId="164" fontId="1" fillId="4" borderId="87" xfId="0" applyNumberFormat="1" applyFont="1" applyFill="1" applyBorder="1" applyAlignment="1">
      <alignment horizontal="right" vertical="center"/>
    </xf>
    <xf numFmtId="9" fontId="1" fillId="4" borderId="30" xfId="0" applyNumberFormat="1" applyFont="1" applyFill="1" applyBorder="1" applyAlignment="1">
      <alignment horizontal="right" vertical="center"/>
    </xf>
    <xf numFmtId="164" fontId="1" fillId="4" borderId="88" xfId="0" applyNumberFormat="1" applyFont="1" applyFill="1" applyBorder="1" applyAlignment="1">
      <alignment horizontal="right" vertical="center"/>
    </xf>
    <xf numFmtId="164" fontId="1" fillId="4" borderId="25" xfId="0" applyNumberFormat="1" applyFont="1" applyFill="1" applyBorder="1" applyAlignment="1">
      <alignment vertical="center"/>
    </xf>
    <xf numFmtId="6" fontId="1" fillId="4" borderId="34" xfId="0" applyNumberFormat="1" applyFont="1" applyFill="1" applyBorder="1" applyAlignment="1">
      <alignment horizontal="right" vertical="center"/>
    </xf>
    <xf numFmtId="0" fontId="1" fillId="4" borderId="25" xfId="0" applyFont="1" applyFill="1" applyBorder="1" applyAlignment="1">
      <alignment vertical="center"/>
    </xf>
    <xf numFmtId="164" fontId="1" fillId="4" borderId="48" xfId="0" applyNumberFormat="1" applyFont="1" applyFill="1" applyBorder="1" applyAlignment="1">
      <alignment horizontal="right" vertical="center"/>
    </xf>
    <xf numFmtId="0" fontId="1" fillId="4" borderId="76" xfId="0" applyFont="1" applyFill="1" applyBorder="1" applyAlignment="1">
      <alignment horizontal="center" vertical="center"/>
    </xf>
    <xf numFmtId="1" fontId="1" fillId="4" borderId="56" xfId="0" applyNumberFormat="1" applyFont="1" applyFill="1" applyBorder="1" applyAlignment="1">
      <alignment horizontal="center" vertical="center"/>
    </xf>
    <xf numFmtId="1" fontId="1" fillId="4" borderId="57" xfId="0" applyNumberFormat="1" applyFont="1" applyFill="1" applyBorder="1" applyAlignment="1">
      <alignment horizontal="center" vertical="center"/>
    </xf>
    <xf numFmtId="164" fontId="1" fillId="4" borderId="57" xfId="0" applyNumberFormat="1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vertical="center"/>
    </xf>
    <xf numFmtId="165" fontId="1" fillId="4" borderId="3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91" xfId="0" applyFont="1" applyBorder="1" applyAlignment="1">
      <alignment vertical="center"/>
    </xf>
    <xf numFmtId="164" fontId="1" fillId="4" borderId="51" xfId="0" applyNumberFormat="1" applyFont="1" applyFill="1" applyBorder="1" applyAlignment="1">
      <alignment horizontal="right" vertical="center"/>
    </xf>
    <xf numFmtId="164" fontId="1" fillId="4" borderId="39" xfId="0" applyNumberFormat="1" applyFont="1" applyFill="1" applyBorder="1" applyAlignment="1">
      <alignment horizontal="right" vertical="center"/>
    </xf>
    <xf numFmtId="164" fontId="1" fillId="4" borderId="39" xfId="0" applyNumberFormat="1" applyFont="1" applyFill="1" applyBorder="1" applyAlignment="1">
      <alignment vertical="center"/>
    </xf>
    <xf numFmtId="164" fontId="1" fillId="4" borderId="28" xfId="0" applyNumberFormat="1" applyFont="1" applyFill="1" applyBorder="1" applyAlignment="1">
      <alignment vertical="center"/>
    </xf>
    <xf numFmtId="164" fontId="1" fillId="4" borderId="43" xfId="0" applyNumberFormat="1" applyFont="1" applyFill="1" applyBorder="1" applyAlignment="1">
      <alignment vertical="center"/>
    </xf>
    <xf numFmtId="164" fontId="1" fillId="4" borderId="42" xfId="0" applyNumberFormat="1" applyFont="1" applyFill="1" applyBorder="1" applyAlignment="1">
      <alignment horizontal="right" vertical="center"/>
    </xf>
    <xf numFmtId="164" fontId="1" fillId="4" borderId="35" xfId="0" applyNumberFormat="1" applyFont="1" applyFill="1" applyBorder="1" applyAlignment="1">
      <alignment horizontal="right" vertical="center"/>
    </xf>
    <xf numFmtId="164" fontId="1" fillId="4" borderId="17" xfId="0" applyNumberFormat="1" applyFont="1" applyFill="1" applyBorder="1" applyAlignment="1">
      <alignment vertical="center"/>
    </xf>
    <xf numFmtId="164" fontId="1" fillId="4" borderId="7" xfId="0" applyNumberFormat="1" applyFont="1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164" fontId="1" fillId="4" borderId="8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77" xfId="0" applyNumberFormat="1" applyFont="1" applyFill="1" applyBorder="1" applyAlignment="1">
      <alignment horizontal="center" vertical="center"/>
    </xf>
    <xf numFmtId="164" fontId="1" fillId="4" borderId="77" xfId="0" applyNumberFormat="1" applyFont="1" applyFill="1" applyBorder="1" applyAlignment="1">
      <alignment horizontal="center" vertical="center"/>
    </xf>
    <xf numFmtId="0" fontId="1" fillId="3" borderId="77" xfId="0" applyFont="1" applyFill="1" applyBorder="1" applyAlignment="1">
      <alignment vertical="center"/>
    </xf>
    <xf numFmtId="0" fontId="1" fillId="4" borderId="47" xfId="0" applyFont="1" applyFill="1" applyBorder="1" applyAlignment="1">
      <alignment horizontal="center" vertical="center"/>
    </xf>
    <xf numFmtId="164" fontId="1" fillId="4" borderId="47" xfId="0" applyNumberFormat="1" applyFont="1" applyFill="1" applyBorder="1" applyAlignment="1">
      <alignment horizontal="right" vertical="center"/>
    </xf>
    <xf numFmtId="164" fontId="1" fillId="4" borderId="54" xfId="0" applyNumberFormat="1" applyFont="1" applyFill="1" applyBorder="1" applyAlignment="1">
      <alignment horizontal="right" vertical="center"/>
    </xf>
    <xf numFmtId="164" fontId="1" fillId="4" borderId="8" xfId="0" applyNumberFormat="1" applyFont="1" applyFill="1" applyBorder="1" applyAlignment="1">
      <alignment vertical="center"/>
    </xf>
    <xf numFmtId="0" fontId="1" fillId="4" borderId="47" xfId="0" applyFont="1" applyFill="1" applyBorder="1" applyAlignment="1">
      <alignment vertical="center"/>
    </xf>
    <xf numFmtId="164" fontId="1" fillId="4" borderId="75" xfId="0" applyNumberFormat="1" applyFont="1" applyFill="1" applyBorder="1" applyAlignment="1">
      <alignment horizontal="right" vertical="center"/>
    </xf>
    <xf numFmtId="164" fontId="1" fillId="4" borderId="51" xfId="0" applyNumberFormat="1" applyFont="1" applyFill="1" applyBorder="1" applyAlignment="1">
      <alignment vertical="center"/>
    </xf>
    <xf numFmtId="164" fontId="1" fillId="4" borderId="45" xfId="0" applyNumberFormat="1" applyFont="1" applyFill="1" applyBorder="1" applyAlignment="1">
      <alignment vertical="center"/>
    </xf>
    <xf numFmtId="164" fontId="1" fillId="4" borderId="37" xfId="0" applyNumberFormat="1" applyFont="1" applyFill="1" applyBorder="1" applyAlignment="1">
      <alignment vertical="center"/>
    </xf>
    <xf numFmtId="0" fontId="1" fillId="4" borderId="77" xfId="0" applyFont="1" applyFill="1" applyBorder="1" applyAlignment="1">
      <alignment vertical="center"/>
    </xf>
    <xf numFmtId="165" fontId="1" fillId="3" borderId="17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164" fontId="1" fillId="3" borderId="17" xfId="0" applyNumberFormat="1" applyFont="1" applyFill="1" applyBorder="1" applyAlignment="1">
      <alignment horizontal="right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" fillId="3" borderId="51" xfId="0" applyNumberFormat="1" applyFont="1" applyFill="1" applyBorder="1" applyAlignment="1">
      <alignment vertical="center"/>
    </xf>
    <xf numFmtId="164" fontId="1" fillId="3" borderId="39" xfId="0" applyNumberFormat="1" applyFont="1" applyFill="1" applyBorder="1" applyAlignment="1">
      <alignment vertical="center"/>
    </xf>
    <xf numFmtId="164" fontId="1" fillId="3" borderId="45" xfId="0" applyNumberFormat="1" applyFont="1" applyFill="1" applyBorder="1" applyAlignment="1">
      <alignment vertical="center"/>
    </xf>
    <xf numFmtId="164" fontId="1" fillId="3" borderId="8" xfId="0" applyNumberFormat="1" applyFont="1" applyFill="1" applyBorder="1" applyAlignment="1">
      <alignment vertical="center"/>
    </xf>
    <xf numFmtId="164" fontId="1" fillId="3" borderId="51" xfId="0" applyNumberFormat="1" applyFont="1" applyFill="1" applyBorder="1" applyAlignment="1">
      <alignment horizontal="right" vertical="center"/>
    </xf>
    <xf numFmtId="9" fontId="1" fillId="3" borderId="41" xfId="0" applyNumberFormat="1" applyFont="1" applyFill="1" applyBorder="1" applyAlignment="1">
      <alignment horizontal="right" vertical="center"/>
    </xf>
    <xf numFmtId="164" fontId="1" fillId="3" borderId="39" xfId="0" applyNumberFormat="1" applyFont="1" applyFill="1" applyBorder="1" applyAlignment="1">
      <alignment horizontal="right" vertical="center"/>
    </xf>
    <xf numFmtId="9" fontId="1" fillId="3" borderId="38" xfId="0" applyNumberFormat="1" applyFont="1" applyFill="1" applyBorder="1" applyAlignment="1">
      <alignment horizontal="right" vertical="center"/>
    </xf>
    <xf numFmtId="164" fontId="1" fillId="3" borderId="42" xfId="0" applyNumberFormat="1" applyFont="1" applyFill="1" applyBorder="1" applyAlignment="1">
      <alignment vertical="center"/>
    </xf>
    <xf numFmtId="9" fontId="1" fillId="3" borderId="32" xfId="0" applyNumberFormat="1" applyFont="1" applyFill="1" applyBorder="1" applyAlignment="1">
      <alignment horizontal="right" vertical="center"/>
    </xf>
    <xf numFmtId="167" fontId="1" fillId="3" borderId="61" xfId="0" applyNumberFormat="1" applyFont="1" applyFill="1" applyBorder="1" applyAlignment="1">
      <alignment horizontal="right" vertical="center"/>
    </xf>
    <xf numFmtId="167" fontId="1" fillId="3" borderId="48" xfId="0" applyNumberFormat="1" applyFont="1" applyFill="1" applyBorder="1" applyAlignment="1">
      <alignment horizontal="right" vertical="center"/>
    </xf>
    <xf numFmtId="167" fontId="1" fillId="3" borderId="62" xfId="0" applyNumberFormat="1" applyFont="1" applyFill="1" applyBorder="1" applyAlignment="1">
      <alignment horizontal="right" vertical="center"/>
    </xf>
    <xf numFmtId="164" fontId="1" fillId="3" borderId="28" xfId="0" applyNumberFormat="1" applyFont="1" applyFill="1" applyBorder="1" applyAlignment="1">
      <alignment vertical="center"/>
    </xf>
    <xf numFmtId="164" fontId="1" fillId="3" borderId="43" xfId="0" applyNumberFormat="1" applyFont="1" applyFill="1" applyBorder="1" applyAlignment="1">
      <alignment vertical="center"/>
    </xf>
    <xf numFmtId="167" fontId="1" fillId="3" borderId="66" xfId="0" applyNumberFormat="1" applyFont="1" applyFill="1" applyBorder="1" applyAlignment="1">
      <alignment horizontal="right" vertical="center"/>
    </xf>
    <xf numFmtId="167" fontId="1" fillId="3" borderId="79" xfId="0" applyNumberFormat="1" applyFont="1" applyFill="1" applyBorder="1" applyAlignment="1">
      <alignment horizontal="right" vertical="center"/>
    </xf>
    <xf numFmtId="164" fontId="1" fillId="3" borderId="37" xfId="0" applyNumberFormat="1" applyFont="1" applyFill="1" applyBorder="1" applyAlignment="1">
      <alignment vertical="center"/>
    </xf>
    <xf numFmtId="164" fontId="1" fillId="3" borderId="42" xfId="0" applyNumberFormat="1" applyFont="1" applyFill="1" applyBorder="1" applyAlignment="1">
      <alignment horizontal="right" vertical="center"/>
    </xf>
    <xf numFmtId="9" fontId="1" fillId="3" borderId="30" xfId="0" applyNumberFormat="1" applyFont="1" applyFill="1" applyBorder="1" applyAlignment="1">
      <alignment horizontal="right" vertical="center"/>
    </xf>
    <xf numFmtId="164" fontId="1" fillId="3" borderId="17" xfId="0" applyNumberFormat="1" applyFont="1" applyFill="1" applyBorder="1" applyAlignment="1">
      <alignment vertical="center"/>
    </xf>
    <xf numFmtId="164" fontId="1" fillId="3" borderId="7" xfId="0" applyNumberFormat="1" applyFont="1" applyFill="1" applyBorder="1" applyAlignment="1">
      <alignment vertical="center"/>
    </xf>
    <xf numFmtId="6" fontId="1" fillId="3" borderId="34" xfId="0" applyNumberFormat="1" applyFont="1" applyFill="1" applyBorder="1" applyAlignment="1">
      <alignment horizontal="right" vertical="center"/>
    </xf>
    <xf numFmtId="0" fontId="1" fillId="3" borderId="17" xfId="0" applyFont="1" applyFill="1" applyBorder="1" applyAlignment="1">
      <alignment vertical="center"/>
    </xf>
    <xf numFmtId="164" fontId="1" fillId="3" borderId="8" xfId="0" applyNumberFormat="1" applyFont="1" applyFill="1" applyBorder="1" applyAlignment="1">
      <alignment horizontal="right" vertical="center"/>
    </xf>
    <xf numFmtId="0" fontId="1" fillId="6" borderId="2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" fontId="1" fillId="6" borderId="77" xfId="0" applyNumberFormat="1" applyFont="1" applyFill="1" applyBorder="1" applyAlignment="1">
      <alignment horizontal="center" vertical="center"/>
    </xf>
    <xf numFmtId="164" fontId="1" fillId="6" borderId="77" xfId="0" applyNumberFormat="1" applyFont="1" applyFill="1" applyBorder="1" applyAlignment="1">
      <alignment horizontal="center" vertical="center"/>
    </xf>
    <xf numFmtId="165" fontId="1" fillId="3" borderId="35" xfId="0" applyNumberFormat="1" applyFont="1" applyFill="1" applyBorder="1" applyAlignment="1">
      <alignment horizontal="center" vertical="center"/>
    </xf>
    <xf numFmtId="165" fontId="1" fillId="2" borderId="1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right" vertical="center"/>
    </xf>
    <xf numFmtId="164" fontId="1" fillId="2" borderId="7" xfId="0" applyNumberFormat="1" applyFont="1" applyFill="1" applyBorder="1" applyAlignment="1">
      <alignment horizontal="right" vertical="center"/>
    </xf>
    <xf numFmtId="0" fontId="1" fillId="2" borderId="50" xfId="0" applyFont="1" applyFill="1" applyBorder="1" applyAlignment="1">
      <alignment vertical="center"/>
    </xf>
    <xf numFmtId="164" fontId="1" fillId="2" borderId="51" xfId="0" applyNumberFormat="1" applyFont="1" applyFill="1" applyBorder="1" applyAlignment="1">
      <alignment vertical="center"/>
    </xf>
    <xf numFmtId="164" fontId="1" fillId="2" borderId="39" xfId="0" applyNumberFormat="1" applyFont="1" applyFill="1" applyBorder="1" applyAlignment="1">
      <alignment vertical="center"/>
    </xf>
    <xf numFmtId="164" fontId="1" fillId="2" borderId="45" xfId="0" applyNumberFormat="1" applyFont="1" applyFill="1" applyBorder="1" applyAlignment="1">
      <alignment vertical="center"/>
    </xf>
    <xf numFmtId="164" fontId="1" fillId="2" borderId="8" xfId="0" applyNumberFormat="1" applyFont="1" applyFill="1" applyBorder="1" applyAlignment="1">
      <alignment vertical="center"/>
    </xf>
    <xf numFmtId="164" fontId="1" fillId="2" borderId="51" xfId="0" applyNumberFormat="1" applyFont="1" applyFill="1" applyBorder="1" applyAlignment="1">
      <alignment horizontal="right" vertical="center"/>
    </xf>
    <xf numFmtId="9" fontId="1" fillId="2" borderId="41" xfId="0" applyNumberFormat="1" applyFont="1" applyFill="1" applyBorder="1" applyAlignment="1">
      <alignment horizontal="right" vertical="center"/>
    </xf>
    <xf numFmtId="164" fontId="1" fillId="2" borderId="39" xfId="0" applyNumberFormat="1" applyFont="1" applyFill="1" applyBorder="1" applyAlignment="1">
      <alignment horizontal="right" vertical="center"/>
    </xf>
    <xf numFmtId="9" fontId="1" fillId="2" borderId="38" xfId="0" applyNumberFormat="1" applyFont="1" applyFill="1" applyBorder="1" applyAlignment="1">
      <alignment horizontal="right" vertical="center"/>
    </xf>
    <xf numFmtId="164" fontId="1" fillId="2" borderId="42" xfId="0" applyNumberFormat="1" applyFont="1" applyFill="1" applyBorder="1" applyAlignment="1">
      <alignment vertical="center"/>
    </xf>
    <xf numFmtId="9" fontId="1" fillId="2" borderId="32" xfId="0" applyNumberFormat="1" applyFont="1" applyFill="1" applyBorder="1" applyAlignment="1">
      <alignment horizontal="right" vertical="center"/>
    </xf>
    <xf numFmtId="167" fontId="1" fillId="2" borderId="61" xfId="0" applyNumberFormat="1" applyFont="1" applyFill="1" applyBorder="1" applyAlignment="1">
      <alignment horizontal="right" vertical="center"/>
    </xf>
    <xf numFmtId="167" fontId="1" fillId="2" borderId="48" xfId="0" applyNumberFormat="1" applyFont="1" applyFill="1" applyBorder="1" applyAlignment="1">
      <alignment horizontal="right" vertical="center"/>
    </xf>
    <xf numFmtId="167" fontId="1" fillId="2" borderId="62" xfId="0" applyNumberFormat="1" applyFont="1" applyFill="1" applyBorder="1" applyAlignment="1">
      <alignment horizontal="right" vertical="center"/>
    </xf>
    <xf numFmtId="164" fontId="1" fillId="2" borderId="28" xfId="0" applyNumberFormat="1" applyFont="1" applyFill="1" applyBorder="1" applyAlignment="1">
      <alignment vertical="center"/>
    </xf>
    <xf numFmtId="164" fontId="1" fillId="2" borderId="43" xfId="0" applyNumberFormat="1" applyFont="1" applyFill="1" applyBorder="1" applyAlignment="1">
      <alignment vertical="center"/>
    </xf>
    <xf numFmtId="167" fontId="1" fillId="2" borderId="66" xfId="0" applyNumberFormat="1" applyFont="1" applyFill="1" applyBorder="1" applyAlignment="1">
      <alignment horizontal="right" vertical="center"/>
    </xf>
    <xf numFmtId="167" fontId="1" fillId="2" borderId="79" xfId="0" applyNumberFormat="1" applyFont="1" applyFill="1" applyBorder="1" applyAlignment="1">
      <alignment horizontal="right" vertical="center"/>
    </xf>
    <xf numFmtId="164" fontId="1" fillId="2" borderId="37" xfId="0" applyNumberFormat="1" applyFont="1" applyFill="1" applyBorder="1" applyAlignment="1">
      <alignment vertical="center"/>
    </xf>
    <xf numFmtId="164" fontId="1" fillId="2" borderId="42" xfId="0" applyNumberFormat="1" applyFont="1" applyFill="1" applyBorder="1" applyAlignment="1">
      <alignment horizontal="right" vertical="center"/>
    </xf>
    <xf numFmtId="9" fontId="1" fillId="2" borderId="30" xfId="0" applyNumberFormat="1" applyFont="1" applyFill="1" applyBorder="1" applyAlignment="1">
      <alignment horizontal="right" vertical="center"/>
    </xf>
    <xf numFmtId="164" fontId="1" fillId="2" borderId="35" xfId="0" applyNumberFormat="1" applyFont="1" applyFill="1" applyBorder="1" applyAlignment="1">
      <alignment horizontal="right" vertical="center"/>
    </xf>
    <xf numFmtId="164" fontId="1" fillId="2" borderId="17" xfId="0" applyNumberFormat="1" applyFont="1" applyFill="1" applyBorder="1" applyAlignment="1">
      <alignment vertical="center"/>
    </xf>
    <xf numFmtId="164" fontId="1" fillId="2" borderId="7" xfId="0" applyNumberFormat="1" applyFont="1" applyFill="1" applyBorder="1" applyAlignment="1">
      <alignment vertical="center"/>
    </xf>
    <xf numFmtId="6" fontId="1" fillId="2" borderId="34" xfId="0" applyNumberFormat="1" applyFont="1" applyFill="1" applyBorder="1" applyAlignment="1">
      <alignment horizontal="right" vertical="center"/>
    </xf>
    <xf numFmtId="0" fontId="1" fillId="2" borderId="17" xfId="0" applyFont="1" applyFill="1" applyBorder="1" applyAlignment="1">
      <alignment vertical="center"/>
    </xf>
    <xf numFmtId="164" fontId="1" fillId="2" borderId="8" xfId="0" applyNumberFormat="1" applyFont="1" applyFill="1" applyBorder="1" applyAlignment="1">
      <alignment horizontal="right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75" xfId="0" applyFont="1" applyFill="1" applyBorder="1" applyAlignment="1">
      <alignment horizontal="center" vertical="center"/>
    </xf>
    <xf numFmtId="165" fontId="1" fillId="2" borderId="35" xfId="0" applyNumberFormat="1" applyFont="1" applyFill="1" applyBorder="1" applyAlignment="1">
      <alignment horizontal="center" vertical="center"/>
    </xf>
    <xf numFmtId="6" fontId="1" fillId="3" borderId="17" xfId="0" applyNumberFormat="1" applyFont="1" applyFill="1" applyBorder="1" applyAlignment="1">
      <alignment horizontal="right" vertical="center"/>
    </xf>
    <xf numFmtId="0" fontId="1" fillId="3" borderId="50" xfId="0" applyFont="1" applyFill="1" applyBorder="1" applyAlignment="1">
      <alignment vertical="center"/>
    </xf>
    <xf numFmtId="164" fontId="1" fillId="3" borderId="48" xfId="0" applyNumberFormat="1" applyFont="1" applyFill="1" applyBorder="1" applyAlignment="1">
      <alignment vertical="center"/>
    </xf>
    <xf numFmtId="164" fontId="1" fillId="3" borderId="35" xfId="0" applyNumberFormat="1" applyFont="1" applyFill="1" applyBorder="1" applyAlignment="1">
      <alignment horizontal="right" vertical="center"/>
    </xf>
    <xf numFmtId="164" fontId="1" fillId="3" borderId="25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3" borderId="77" xfId="0" applyNumberFormat="1" applyFont="1" applyFill="1" applyBorder="1" applyAlignment="1">
      <alignment horizontal="center" vertical="center"/>
    </xf>
    <xf numFmtId="164" fontId="1" fillId="3" borderId="7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77" xfId="0" applyNumberFormat="1" applyFont="1" applyFill="1" applyBorder="1" applyAlignment="1">
      <alignment horizontal="center" vertical="center"/>
    </xf>
    <xf numFmtId="164" fontId="1" fillId="2" borderId="77" xfId="0" applyNumberFormat="1" applyFont="1" applyFill="1" applyBorder="1" applyAlignment="1">
      <alignment horizontal="center" vertical="center"/>
    </xf>
    <xf numFmtId="164" fontId="1" fillId="2" borderId="48" xfId="0" applyNumberFormat="1" applyFont="1" applyFill="1" applyBorder="1" applyAlignment="1">
      <alignment vertical="center"/>
    </xf>
    <xf numFmtId="164" fontId="1" fillId="2" borderId="25" xfId="0" applyNumberFormat="1" applyFont="1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164" fontId="1" fillId="3" borderId="71" xfId="0" applyNumberFormat="1" applyFont="1" applyFill="1" applyBorder="1" applyAlignment="1">
      <alignment vertical="center"/>
    </xf>
    <xf numFmtId="9" fontId="1" fillId="3" borderId="67" xfId="0" applyNumberFormat="1" applyFont="1" applyFill="1" applyBorder="1" applyAlignment="1">
      <alignment horizontal="right" vertical="center"/>
    </xf>
    <xf numFmtId="164" fontId="1" fillId="3" borderId="53" xfId="0" applyNumberFormat="1" applyFont="1" applyFill="1" applyBorder="1" applyAlignment="1">
      <alignment vertical="center"/>
    </xf>
    <xf numFmtId="9" fontId="1" fillId="3" borderId="68" xfId="0" applyNumberFormat="1" applyFont="1" applyFill="1" applyBorder="1" applyAlignment="1">
      <alignment horizontal="right" vertical="center"/>
    </xf>
    <xf numFmtId="164" fontId="1" fillId="3" borderId="72" xfId="0" applyNumberFormat="1" applyFont="1" applyFill="1" applyBorder="1" applyAlignment="1">
      <alignment vertical="center"/>
    </xf>
    <xf numFmtId="9" fontId="1" fillId="3" borderId="69" xfId="0" applyNumberFormat="1" applyFont="1" applyFill="1" applyBorder="1" applyAlignment="1">
      <alignment horizontal="right" vertical="center"/>
    </xf>
    <xf numFmtId="164" fontId="1" fillId="3" borderId="55" xfId="0" applyNumberFormat="1" applyFont="1" applyFill="1" applyBorder="1" applyAlignment="1">
      <alignment vertical="center"/>
    </xf>
    <xf numFmtId="164" fontId="1" fillId="3" borderId="82" xfId="0" applyNumberFormat="1" applyFont="1" applyFill="1" applyBorder="1" applyAlignment="1">
      <alignment vertical="center"/>
    </xf>
    <xf numFmtId="164" fontId="1" fillId="3" borderId="83" xfId="0" applyNumberFormat="1" applyFont="1" applyFill="1" applyBorder="1" applyAlignment="1">
      <alignment horizontal="right" vertical="center"/>
    </xf>
    <xf numFmtId="9" fontId="1" fillId="3" borderId="84" xfId="0" applyNumberFormat="1" applyFont="1" applyFill="1" applyBorder="1" applyAlignment="1">
      <alignment horizontal="right" vertical="center"/>
    </xf>
    <xf numFmtId="164" fontId="1" fillId="3" borderId="85" xfId="0" applyNumberFormat="1" applyFont="1" applyFill="1" applyBorder="1" applyAlignment="1">
      <alignment horizontal="right" vertical="center"/>
    </xf>
    <xf numFmtId="164" fontId="1" fillId="3" borderId="36" xfId="0" applyNumberFormat="1" applyFont="1" applyFill="1" applyBorder="1" applyAlignment="1">
      <alignment vertical="center"/>
    </xf>
    <xf numFmtId="164" fontId="1" fillId="3" borderId="23" xfId="0" applyNumberFormat="1" applyFont="1" applyFill="1" applyBorder="1" applyAlignment="1">
      <alignment vertical="center"/>
    </xf>
    <xf numFmtId="6" fontId="1" fillId="3" borderId="86" xfId="0" applyNumberFormat="1" applyFont="1" applyFill="1" applyBorder="1" applyAlignment="1">
      <alignment horizontal="right" vertical="center"/>
    </xf>
    <xf numFmtId="0" fontId="1" fillId="3" borderId="36" xfId="0" applyFont="1" applyFill="1" applyBorder="1" applyAlignment="1">
      <alignment vertical="center"/>
    </xf>
    <xf numFmtId="164" fontId="1" fillId="3" borderId="22" xfId="0" applyNumberFormat="1" applyFont="1" applyFill="1" applyBorder="1" applyAlignment="1">
      <alignment horizontal="right" vertical="center"/>
    </xf>
    <xf numFmtId="0" fontId="1" fillId="3" borderId="78" xfId="0" applyFont="1" applyFill="1" applyBorder="1" applyAlignment="1">
      <alignment horizontal="center" vertical="center"/>
    </xf>
    <xf numFmtId="1" fontId="1" fillId="3" borderId="59" xfId="0" applyNumberFormat="1" applyFont="1" applyFill="1" applyBorder="1" applyAlignment="1">
      <alignment horizontal="center" vertical="center"/>
    </xf>
    <xf numFmtId="1" fontId="1" fillId="3" borderId="58" xfId="0" applyNumberFormat="1" applyFont="1" applyFill="1" applyBorder="1" applyAlignment="1">
      <alignment horizontal="center" vertical="center"/>
    </xf>
    <xf numFmtId="164" fontId="1" fillId="3" borderId="58" xfId="0" applyNumberFormat="1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vertical="center"/>
    </xf>
    <xf numFmtId="165" fontId="1" fillId="2" borderId="25" xfId="0" applyNumberFormat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right" vertical="center"/>
    </xf>
    <xf numFmtId="164" fontId="1" fillId="2" borderId="27" xfId="0" applyNumberFormat="1" applyFont="1" applyFill="1" applyBorder="1" applyAlignment="1">
      <alignment horizontal="right" vertical="center"/>
    </xf>
    <xf numFmtId="164" fontId="1" fillId="2" borderId="52" xfId="0" applyNumberFormat="1" applyFont="1" applyFill="1" applyBorder="1" applyAlignment="1">
      <alignment vertical="center"/>
    </xf>
    <xf numFmtId="164" fontId="1" fillId="2" borderId="41" xfId="0" applyNumberFormat="1" applyFont="1" applyFill="1" applyBorder="1" applyAlignment="1">
      <alignment vertical="center"/>
    </xf>
    <xf numFmtId="164" fontId="1" fillId="2" borderId="46" xfId="0" applyNumberFormat="1" applyFont="1" applyFill="1" applyBorder="1" applyAlignment="1">
      <alignment vertical="center"/>
    </xf>
    <xf numFmtId="164" fontId="1" fillId="2" borderId="52" xfId="0" applyNumberFormat="1" applyFont="1" applyFill="1" applyBorder="1" applyAlignment="1">
      <alignment horizontal="right" vertical="center"/>
    </xf>
    <xf numFmtId="164" fontId="1" fillId="2" borderId="41" xfId="0" applyNumberFormat="1" applyFont="1" applyFill="1" applyBorder="1" applyAlignment="1">
      <alignment horizontal="right" vertical="center"/>
    </xf>
    <xf numFmtId="164" fontId="1" fillId="2" borderId="40" xfId="0" applyNumberFormat="1" applyFont="1" applyFill="1" applyBorder="1" applyAlignment="1">
      <alignment vertical="center"/>
    </xf>
    <xf numFmtId="164" fontId="1" fillId="2" borderId="44" xfId="0" applyNumberFormat="1" applyFont="1" applyFill="1" applyBorder="1" applyAlignment="1">
      <alignment vertical="center"/>
    </xf>
    <xf numFmtId="164" fontId="1" fillId="2" borderId="38" xfId="0" applyNumberFormat="1" applyFont="1" applyFill="1" applyBorder="1" applyAlignment="1">
      <alignment vertical="center"/>
    </xf>
    <xf numFmtId="164" fontId="1" fillId="2" borderId="87" xfId="0" applyNumberFormat="1" applyFont="1" applyFill="1" applyBorder="1" applyAlignment="1">
      <alignment horizontal="right" vertical="center"/>
    </xf>
    <xf numFmtId="164" fontId="1" fillId="2" borderId="88" xfId="0" applyNumberFormat="1" applyFont="1" applyFill="1" applyBorder="1" applyAlignment="1">
      <alignment horizontal="right" vertical="center"/>
    </xf>
    <xf numFmtId="164" fontId="1" fillId="2" borderId="27" xfId="0" applyNumberFormat="1" applyFont="1" applyFill="1" applyBorder="1" applyAlignment="1">
      <alignment vertical="center"/>
    </xf>
    <xf numFmtId="0" fontId="1" fillId="2" borderId="36" xfId="0" applyFont="1" applyFill="1" applyBorder="1" applyAlignment="1">
      <alignment vertical="center"/>
    </xf>
    <xf numFmtId="164" fontId="1" fillId="2" borderId="48" xfId="0" applyNumberFormat="1" applyFont="1" applyFill="1" applyBorder="1" applyAlignment="1">
      <alignment horizontal="right" vertical="center"/>
    </xf>
    <xf numFmtId="0" fontId="1" fillId="2" borderId="76" xfId="0" applyFont="1" applyFill="1" applyBorder="1" applyAlignment="1">
      <alignment horizontal="center" vertical="center"/>
    </xf>
    <xf numFmtId="1" fontId="1" fillId="2" borderId="56" xfId="0" applyNumberFormat="1" applyFont="1" applyFill="1" applyBorder="1" applyAlignment="1">
      <alignment horizontal="center" vertical="center"/>
    </xf>
    <xf numFmtId="1" fontId="1" fillId="2" borderId="57" xfId="0" applyNumberFormat="1" applyFont="1" applyFill="1" applyBorder="1" applyAlignment="1">
      <alignment horizontal="center" vertical="center"/>
    </xf>
    <xf numFmtId="164" fontId="1" fillId="2" borderId="57" xfId="0" applyNumberFormat="1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vertical="center"/>
    </xf>
    <xf numFmtId="165" fontId="1" fillId="2" borderId="88" xfId="0" applyNumberFormat="1" applyFont="1" applyFill="1" applyBorder="1" applyAlignment="1">
      <alignment horizontal="center" vertical="center"/>
    </xf>
    <xf numFmtId="164" fontId="1" fillId="3" borderId="52" xfId="0" applyNumberFormat="1" applyFont="1" applyFill="1" applyBorder="1" applyAlignment="1">
      <alignment vertical="center"/>
    </xf>
    <xf numFmtId="164" fontId="1" fillId="3" borderId="41" xfId="0" applyNumberFormat="1" applyFont="1" applyFill="1" applyBorder="1" applyAlignment="1">
      <alignment vertical="center"/>
    </xf>
    <xf numFmtId="164" fontId="1" fillId="3" borderId="46" xfId="0" applyNumberFormat="1" applyFont="1" applyFill="1" applyBorder="1" applyAlignment="1">
      <alignment vertical="center"/>
    </xf>
    <xf numFmtId="164" fontId="1" fillId="3" borderId="52" xfId="0" applyNumberFormat="1" applyFont="1" applyFill="1" applyBorder="1" applyAlignment="1">
      <alignment horizontal="right" vertical="center"/>
    </xf>
    <xf numFmtId="164" fontId="1" fillId="3" borderId="41" xfId="0" applyNumberFormat="1" applyFont="1" applyFill="1" applyBorder="1" applyAlignment="1">
      <alignment horizontal="right" vertical="center"/>
    </xf>
    <xf numFmtId="164" fontId="1" fillId="3" borderId="40" xfId="0" applyNumberFormat="1" applyFont="1" applyFill="1" applyBorder="1" applyAlignment="1">
      <alignment vertical="center"/>
    </xf>
    <xf numFmtId="164" fontId="1" fillId="3" borderId="44" xfId="0" applyNumberFormat="1" applyFont="1" applyFill="1" applyBorder="1" applyAlignment="1">
      <alignment vertical="center"/>
    </xf>
    <xf numFmtId="164" fontId="1" fillId="3" borderId="38" xfId="0" applyNumberFormat="1" applyFont="1" applyFill="1" applyBorder="1" applyAlignment="1">
      <alignment vertical="center"/>
    </xf>
    <xf numFmtId="164" fontId="1" fillId="3" borderId="27" xfId="0" applyNumberFormat="1" applyFont="1" applyFill="1" applyBorder="1" applyAlignment="1">
      <alignment vertical="center"/>
    </xf>
    <xf numFmtId="164" fontId="1" fillId="3" borderId="48" xfId="0" applyNumberFormat="1" applyFont="1" applyFill="1" applyBorder="1" applyAlignment="1">
      <alignment horizontal="right" vertical="center"/>
    </xf>
    <xf numFmtId="164" fontId="1" fillId="2" borderId="36" xfId="0" applyNumberFormat="1" applyFont="1" applyFill="1" applyBorder="1" applyAlignment="1">
      <alignment vertical="center"/>
    </xf>
    <xf numFmtId="164" fontId="1" fillId="3" borderId="88" xfId="0" applyNumberFormat="1" applyFont="1" applyFill="1" applyBorder="1" applyAlignment="1">
      <alignment horizontal="right" vertical="center"/>
    </xf>
    <xf numFmtId="164" fontId="1" fillId="3" borderId="89" xfId="0" applyNumberFormat="1" applyFont="1" applyFill="1" applyBorder="1" applyAlignment="1">
      <alignment vertical="center"/>
    </xf>
    <xf numFmtId="9" fontId="1" fillId="3" borderId="39" xfId="0" applyNumberFormat="1" applyFont="1" applyFill="1" applyBorder="1" applyAlignment="1">
      <alignment horizontal="right" vertical="center"/>
    </xf>
    <xf numFmtId="164" fontId="1" fillId="3" borderId="92" xfId="0" applyNumberFormat="1" applyFont="1" applyFill="1" applyBorder="1" applyAlignment="1">
      <alignment vertical="center"/>
    </xf>
    <xf numFmtId="164" fontId="1" fillId="3" borderId="67" xfId="0" applyNumberFormat="1" applyFont="1" applyFill="1" applyBorder="1" applyAlignment="1">
      <alignment vertical="center"/>
    </xf>
    <xf numFmtId="164" fontId="1" fillId="3" borderId="68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166" fontId="1" fillId="0" borderId="110" xfId="0" applyNumberFormat="1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 wrapText="1"/>
    </xf>
    <xf numFmtId="164" fontId="1" fillId="0" borderId="110" xfId="0" applyNumberFormat="1" applyFont="1" applyBorder="1" applyAlignment="1">
      <alignment horizontal="right" vertical="center"/>
    </xf>
    <xf numFmtId="0" fontId="1" fillId="0" borderId="107" xfId="0" applyFont="1" applyBorder="1" applyAlignment="1">
      <alignment horizontal="center" vertical="center"/>
    </xf>
    <xf numFmtId="16" fontId="1" fillId="0" borderId="89" xfId="0" applyNumberFormat="1" applyFont="1" applyBorder="1" applyAlignment="1">
      <alignment horizontal="center" vertical="center"/>
    </xf>
    <xf numFmtId="0" fontId="1" fillId="0" borderId="111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" vertical="center"/>
    </xf>
    <xf numFmtId="16" fontId="1" fillId="0" borderId="110" xfId="0" applyNumberFormat="1" applyFont="1" applyBorder="1" applyAlignment="1">
      <alignment horizontal="center" vertical="center"/>
    </xf>
    <xf numFmtId="9" fontId="1" fillId="3" borderId="111" xfId="0" applyNumberFormat="1" applyFont="1" applyFill="1" applyBorder="1" applyAlignment="1">
      <alignment horizontal="center" vertical="center"/>
    </xf>
    <xf numFmtId="16" fontId="1" fillId="0" borderId="111" xfId="0" applyNumberFormat="1" applyFont="1" applyBorder="1" applyAlignment="1">
      <alignment horizontal="center" vertical="center"/>
    </xf>
    <xf numFmtId="9" fontId="1" fillId="3" borderId="100" xfId="0" applyNumberFormat="1" applyFont="1" applyFill="1" applyBorder="1" applyAlignment="1">
      <alignment horizontal="center" vertical="center"/>
    </xf>
    <xf numFmtId="16" fontId="1" fillId="0" borderId="26" xfId="0" applyNumberFormat="1" applyFont="1" applyBorder="1" applyAlignment="1">
      <alignment horizontal="center" vertical="center"/>
    </xf>
    <xf numFmtId="9" fontId="1" fillId="3" borderId="16" xfId="0" applyNumberFormat="1" applyFont="1" applyFill="1" applyBorder="1" applyAlignment="1">
      <alignment horizontal="center" vertical="center"/>
    </xf>
    <xf numFmtId="167" fontId="1" fillId="5" borderId="65" xfId="0" applyNumberFormat="1" applyFont="1" applyFill="1" applyBorder="1" applyAlignment="1">
      <alignment horizontal="center" vertical="center"/>
    </xf>
    <xf numFmtId="167" fontId="1" fillId="3" borderId="101" xfId="0" applyNumberFormat="1" applyFont="1" applyFill="1" applyBorder="1" applyAlignment="1">
      <alignment horizontal="center" vertical="center"/>
    </xf>
    <xf numFmtId="16" fontId="1" fillId="0" borderId="113" xfId="0" applyNumberFormat="1" applyFont="1" applyBorder="1" applyAlignment="1">
      <alignment horizontal="center" vertical="center"/>
    </xf>
    <xf numFmtId="16" fontId="1" fillId="0" borderId="14" xfId="0" applyNumberFormat="1" applyFont="1" applyBorder="1" applyAlignment="1">
      <alignment horizontal="center" vertical="center"/>
    </xf>
    <xf numFmtId="9" fontId="1" fillId="3" borderId="49" xfId="0" applyNumberFormat="1" applyFont="1" applyFill="1" applyBorder="1" applyAlignment="1">
      <alignment horizontal="center" vertical="center"/>
    </xf>
    <xf numFmtId="16" fontId="1" fillId="0" borderId="100" xfId="0" applyNumberFormat="1" applyFont="1" applyBorder="1" applyAlignment="1">
      <alignment horizontal="center" vertical="center"/>
    </xf>
    <xf numFmtId="9" fontId="1" fillId="3" borderId="15" xfId="0" applyNumberFormat="1" applyFont="1" applyFill="1" applyBorder="1" applyAlignment="1">
      <alignment horizontal="center" vertical="center"/>
    </xf>
    <xf numFmtId="16" fontId="1" fillId="0" borderId="101" xfId="0" applyNumberFormat="1" applyFont="1" applyBorder="1" applyAlignment="1">
      <alignment horizontal="center" vertical="center"/>
    </xf>
    <xf numFmtId="9" fontId="1" fillId="3" borderId="116" xfId="0" applyNumberFormat="1" applyFont="1" applyFill="1" applyBorder="1" applyAlignment="1">
      <alignment horizontal="center" vertical="center"/>
    </xf>
    <xf numFmtId="9" fontId="1" fillId="3" borderId="117" xfId="0" applyNumberFormat="1" applyFont="1" applyFill="1" applyBorder="1" applyAlignment="1">
      <alignment horizontal="center" vertical="center"/>
    </xf>
    <xf numFmtId="9" fontId="1" fillId="3" borderId="123" xfId="0" applyNumberFormat="1" applyFont="1" applyFill="1" applyBorder="1" applyAlignment="1">
      <alignment horizontal="center" vertical="center"/>
    </xf>
    <xf numFmtId="167" fontId="1" fillId="5" borderId="22" xfId="0" applyNumberFormat="1" applyFont="1" applyFill="1" applyBorder="1" applyAlignment="1">
      <alignment horizontal="center" vertical="center"/>
    </xf>
    <xf numFmtId="167" fontId="1" fillId="5" borderId="122" xfId="0" applyNumberFormat="1" applyFont="1" applyFill="1" applyBorder="1" applyAlignment="1">
      <alignment horizontal="center" vertical="center"/>
    </xf>
    <xf numFmtId="16" fontId="1" fillId="0" borderId="93" xfId="0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9" fontId="1" fillId="3" borderId="96" xfId="0" applyNumberFormat="1" applyFont="1" applyFill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5" borderId="36" xfId="0" applyFont="1" applyFill="1" applyBorder="1" applyAlignment="1">
      <alignment horizontal="left" vertical="top" wrapText="1"/>
    </xf>
    <xf numFmtId="164" fontId="1" fillId="5" borderId="80" xfId="0" applyNumberFormat="1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left" vertical="top" wrapText="1"/>
    </xf>
    <xf numFmtId="0" fontId="1" fillId="0" borderId="85" xfId="0" applyFont="1" applyBorder="1" applyAlignment="1">
      <alignment horizontal="center" vertical="center"/>
    </xf>
    <xf numFmtId="166" fontId="1" fillId="0" borderId="1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1" xfId="0" applyFont="1" applyBorder="1" applyAlignment="1">
      <alignment horizontal="center"/>
    </xf>
    <xf numFmtId="167" fontId="1" fillId="5" borderId="13" xfId="0" applyNumberFormat="1" applyFont="1" applyFill="1" applyBorder="1" applyAlignment="1">
      <alignment horizontal="center" vertical="center"/>
    </xf>
    <xf numFmtId="164" fontId="1" fillId="0" borderId="66" xfId="0" applyNumberFormat="1" applyFont="1" applyBorder="1" applyAlignment="1">
      <alignment horizontal="center" vertical="center"/>
    </xf>
    <xf numFmtId="9" fontId="1" fillId="3" borderId="60" xfId="0" applyNumberFormat="1" applyFont="1" applyFill="1" applyBorder="1" applyAlignment="1">
      <alignment horizontal="center" vertical="center"/>
    </xf>
    <xf numFmtId="164" fontId="1" fillId="0" borderId="106" xfId="0" applyNumberFormat="1" applyFont="1" applyBorder="1" applyAlignment="1">
      <alignment horizontal="center" vertical="center"/>
    </xf>
    <xf numFmtId="9" fontId="1" fillId="3" borderId="5" xfId="0" applyNumberFormat="1" applyFont="1" applyFill="1" applyBorder="1" applyAlignment="1">
      <alignment horizontal="center" vertical="center"/>
    </xf>
    <xf numFmtId="164" fontId="1" fillId="0" borderId="73" xfId="0" applyNumberFormat="1" applyFont="1" applyBorder="1" applyAlignment="1">
      <alignment horizontal="center" vertical="center"/>
    </xf>
    <xf numFmtId="9" fontId="1" fillId="3" borderId="74" xfId="0" applyNumberFormat="1" applyFont="1" applyFill="1" applyBorder="1" applyAlignment="1">
      <alignment horizontal="center" vertical="center"/>
    </xf>
    <xf numFmtId="9" fontId="1" fillId="3" borderId="118" xfId="0" applyNumberFormat="1" applyFont="1" applyFill="1" applyBorder="1" applyAlignment="1">
      <alignment horizontal="center" vertical="center"/>
    </xf>
    <xf numFmtId="9" fontId="1" fillId="3" borderId="124" xfId="0" applyNumberFormat="1" applyFont="1" applyFill="1" applyBorder="1" applyAlignment="1">
      <alignment horizontal="center" vertical="center"/>
    </xf>
    <xf numFmtId="167" fontId="1" fillId="5" borderId="0" xfId="0" applyNumberFormat="1" applyFont="1" applyFill="1" applyAlignment="1">
      <alignment horizontal="center" vertical="center"/>
    </xf>
    <xf numFmtId="167" fontId="1" fillId="5" borderId="84" xfId="0" applyNumberFormat="1" applyFont="1" applyFill="1" applyBorder="1" applyAlignment="1">
      <alignment horizontal="center" vertical="center"/>
    </xf>
    <xf numFmtId="164" fontId="1" fillId="0" borderId="109" xfId="0" applyNumberFormat="1" applyFont="1" applyBorder="1" applyAlignment="1">
      <alignment horizontal="center" vertical="center"/>
    </xf>
    <xf numFmtId="0" fontId="1" fillId="5" borderId="25" xfId="0" applyFont="1" applyFill="1" applyBorder="1" applyAlignment="1">
      <alignment horizontal="left" vertical="top" wrapText="1"/>
    </xf>
    <xf numFmtId="3" fontId="1" fillId="0" borderId="109" xfId="0" applyNumberFormat="1" applyFont="1" applyBorder="1" applyAlignment="1">
      <alignment horizontal="center" vertical="center"/>
    </xf>
    <xf numFmtId="1" fontId="1" fillId="0" borderId="109" xfId="0" applyNumberFormat="1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50" xfId="0" applyFont="1" applyBorder="1" applyAlignment="1">
      <alignment horizontal="left" vertical="center"/>
    </xf>
    <xf numFmtId="0" fontId="1" fillId="0" borderId="50" xfId="0" applyFont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67" fontId="1" fillId="5" borderId="0" xfId="0" applyNumberFormat="1" applyFont="1" applyFill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9" fontId="1" fillId="3" borderId="9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5" borderId="109" xfId="0" applyFont="1" applyFill="1" applyBorder="1" applyAlignment="1">
      <alignment horizontal="center" vertical="center"/>
    </xf>
    <xf numFmtId="0" fontId="1" fillId="5" borderId="109" xfId="0" applyFont="1" applyFill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164" fontId="1" fillId="0" borderId="109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164" fontId="1" fillId="0" borderId="104" xfId="0" applyNumberFormat="1" applyFont="1" applyBorder="1" applyAlignment="1">
      <alignment horizontal="center" vertical="center"/>
    </xf>
    <xf numFmtId="164" fontId="1" fillId="0" borderId="105" xfId="0" applyNumberFormat="1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6" fontId="1" fillId="0" borderId="108" xfId="0" applyNumberFormat="1" applyFont="1" applyBorder="1" applyAlignment="1">
      <alignment horizontal="center" vertical="center"/>
    </xf>
    <xf numFmtId="9" fontId="1" fillId="3" borderId="105" xfId="0" applyNumberFormat="1" applyFont="1" applyFill="1" applyBorder="1" applyAlignment="1">
      <alignment horizontal="center" vertical="center"/>
    </xf>
    <xf numFmtId="9" fontId="1" fillId="3" borderId="11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9" fontId="1" fillId="3" borderId="6" xfId="0" applyNumberFormat="1" applyFont="1" applyFill="1" applyBorder="1" applyAlignment="1">
      <alignment horizontal="center" vertical="center"/>
    </xf>
    <xf numFmtId="167" fontId="1" fillId="5" borderId="66" xfId="0" applyNumberFormat="1" applyFont="1" applyFill="1" applyBorder="1" applyAlignment="1">
      <alignment horizontal="center" vertical="center"/>
    </xf>
    <xf numFmtId="167" fontId="1" fillId="3" borderId="5" xfId="0" applyNumberFormat="1" applyFont="1" applyFill="1" applyBorder="1" applyAlignment="1">
      <alignment horizontal="center" vertical="center"/>
    </xf>
    <xf numFmtId="164" fontId="1" fillId="0" borderId="115" xfId="0" applyNumberFormat="1" applyFont="1" applyBorder="1" applyAlignment="1">
      <alignment horizontal="center" vertical="center"/>
    </xf>
    <xf numFmtId="164" fontId="1" fillId="0" borderId="99" xfId="0" applyNumberFormat="1" applyFont="1" applyBorder="1" applyAlignment="1">
      <alignment horizontal="center" vertical="center"/>
    </xf>
    <xf numFmtId="9" fontId="1" fillId="3" borderId="62" xfId="0" applyNumberFormat="1" applyFont="1" applyFill="1" applyBorder="1" applyAlignment="1">
      <alignment horizontal="center" vertical="center"/>
    </xf>
    <xf numFmtId="164" fontId="1" fillId="0" borderId="62" xfId="0" applyNumberFormat="1" applyFont="1" applyBorder="1" applyAlignment="1">
      <alignment horizontal="center" vertical="center"/>
    </xf>
    <xf numFmtId="9" fontId="1" fillId="3" borderId="102" xfId="0" applyNumberFormat="1" applyFont="1" applyFill="1" applyBorder="1" applyAlignment="1">
      <alignment horizontal="center" vertical="center"/>
    </xf>
    <xf numFmtId="164" fontId="1" fillId="0" borderId="61" xfId="0" applyNumberFormat="1" applyFont="1" applyBorder="1" applyAlignment="1">
      <alignment horizontal="center" vertical="center"/>
    </xf>
    <xf numFmtId="9" fontId="1" fillId="3" borderId="98" xfId="0" applyNumberFormat="1" applyFont="1" applyFill="1" applyBorder="1" applyAlignment="1">
      <alignment horizontal="center" vertical="center"/>
    </xf>
    <xf numFmtId="167" fontId="1" fillId="5" borderId="48" xfId="0" applyNumberFormat="1" applyFont="1" applyFill="1" applyBorder="1" applyAlignment="1">
      <alignment horizontal="center" vertical="center"/>
    </xf>
    <xf numFmtId="167" fontId="1" fillId="5" borderId="30" xfId="0" applyNumberFormat="1" applyFont="1" applyFill="1" applyBorder="1" applyAlignment="1">
      <alignment horizontal="center" vertical="center"/>
    </xf>
    <xf numFmtId="164" fontId="1" fillId="0" borderId="95" xfId="0" applyNumberFormat="1" applyFont="1" applyBorder="1" applyAlignment="1">
      <alignment horizontal="center" vertical="center"/>
    </xf>
    <xf numFmtId="164" fontId="1" fillId="0" borderId="74" xfId="0" applyNumberFormat="1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164" fontId="1" fillId="0" borderId="119" xfId="0" applyNumberFormat="1" applyFont="1" applyBorder="1" applyAlignment="1">
      <alignment horizontal="center" vertical="center"/>
    </xf>
    <xf numFmtId="0" fontId="6" fillId="5" borderId="25" xfId="0" applyFont="1" applyFill="1" applyBorder="1" applyAlignment="1">
      <alignment horizontal="left" vertical="top" wrapText="1"/>
    </xf>
    <xf numFmtId="164" fontId="6" fillId="0" borderId="121" xfId="0" applyNumberFormat="1" applyFont="1" applyBorder="1" applyAlignment="1">
      <alignment horizontal="center" vertical="center"/>
    </xf>
    <xf numFmtId="3" fontId="1" fillId="0" borderId="119" xfId="0" applyNumberFormat="1" applyFont="1" applyBorder="1" applyAlignment="1">
      <alignment horizontal="center" vertical="center"/>
    </xf>
    <xf numFmtId="168" fontId="6" fillId="0" borderId="5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64" fontId="6" fillId="5" borderId="60" xfId="0" applyNumberFormat="1" applyFont="1" applyFill="1" applyBorder="1" applyAlignment="1">
      <alignment horizontal="center" vertical="center"/>
    </xf>
    <xf numFmtId="0" fontId="6" fillId="5" borderId="48" xfId="0" applyFont="1" applyFill="1" applyBorder="1"/>
    <xf numFmtId="0" fontId="1" fillId="0" borderId="88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6" fillId="0" borderId="48" xfId="0" applyFont="1" applyBorder="1"/>
    <xf numFmtId="0" fontId="6" fillId="0" borderId="48" xfId="0" applyFont="1" applyBorder="1" applyAlignment="1">
      <alignment horizontal="center"/>
    </xf>
    <xf numFmtId="0" fontId="6" fillId="0" borderId="48" xfId="0" applyFont="1" applyBorder="1" applyAlignment="1">
      <alignment horizontal="right"/>
    </xf>
    <xf numFmtId="164" fontId="6" fillId="0" borderId="48" xfId="0" applyNumberFormat="1" applyFont="1" applyBorder="1" applyAlignment="1">
      <alignment horizontal="right"/>
    </xf>
    <xf numFmtId="0" fontId="1" fillId="0" borderId="48" xfId="0" applyFont="1" applyBorder="1" applyAlignment="1">
      <alignment vertical="center"/>
    </xf>
    <xf numFmtId="164" fontId="6" fillId="0" borderId="48" xfId="0" applyNumberFormat="1" applyFont="1" applyBorder="1"/>
    <xf numFmtId="9" fontId="6" fillId="0" borderId="48" xfId="0" applyNumberFormat="1" applyFont="1" applyBorder="1"/>
    <xf numFmtId="10" fontId="6" fillId="0" borderId="48" xfId="0" applyNumberFormat="1" applyFont="1" applyBorder="1"/>
    <xf numFmtId="0" fontId="6" fillId="0" borderId="79" xfId="0" applyFont="1" applyBorder="1"/>
    <xf numFmtId="167" fontId="6" fillId="0" borderId="61" xfId="0" applyNumberFormat="1" applyFont="1" applyBorder="1"/>
    <xf numFmtId="167" fontId="6" fillId="0" borderId="48" xfId="0" applyNumberFormat="1" applyFont="1" applyBorder="1"/>
    <xf numFmtId="0" fontId="1" fillId="0" borderId="48" xfId="0" applyFont="1" applyBorder="1" applyAlignment="1">
      <alignment horizontal="right"/>
    </xf>
    <xf numFmtId="40" fontId="6" fillId="0" borderId="48" xfId="0" applyNumberFormat="1" applyFont="1" applyBorder="1" applyAlignment="1">
      <alignment horizontal="right"/>
    </xf>
    <xf numFmtId="164" fontId="6" fillId="0" borderId="48" xfId="0" applyNumberFormat="1" applyFont="1" applyBorder="1" applyAlignment="1">
      <alignment horizontal="center"/>
    </xf>
    <xf numFmtId="1" fontId="6" fillId="0" borderId="48" xfId="0" applyNumberFormat="1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0" xfId="0" applyFont="1"/>
    <xf numFmtId="0" fontId="1" fillId="0" borderId="85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88" xfId="0" applyFont="1" applyBorder="1" applyAlignment="1">
      <alignment vertical="center" wrapText="1"/>
    </xf>
    <xf numFmtId="0" fontId="1" fillId="5" borderId="107" xfId="0" applyFont="1" applyFill="1" applyBorder="1" applyAlignment="1">
      <alignment horizontal="center" vertical="center"/>
    </xf>
    <xf numFmtId="0" fontId="1" fillId="5" borderId="107" xfId="0" applyFont="1" applyFill="1" applyBorder="1" applyAlignment="1">
      <alignment horizontal="center" vertical="center"/>
    </xf>
    <xf numFmtId="6" fontId="1" fillId="0" borderId="107" xfId="0" applyNumberFormat="1" applyFont="1" applyBorder="1" applyAlignment="1">
      <alignment horizontal="center" vertical="center" wrapText="1"/>
    </xf>
    <xf numFmtId="164" fontId="1" fillId="0" borderId="107" xfId="0" applyNumberFormat="1" applyFont="1" applyBorder="1" applyAlignment="1">
      <alignment horizontal="right" vertical="center"/>
    </xf>
    <xf numFmtId="16" fontId="1" fillId="0" borderId="126" xfId="0" applyNumberFormat="1" applyFont="1" applyBorder="1" applyAlignment="1">
      <alignment horizontal="center" vertical="center"/>
    </xf>
    <xf numFmtId="0" fontId="1" fillId="0" borderId="127" xfId="0" applyFont="1" applyBorder="1" applyAlignment="1">
      <alignment horizontal="center" vertical="center"/>
    </xf>
    <xf numFmtId="0" fontId="1" fillId="0" borderId="128" xfId="0" applyFont="1" applyBorder="1" applyAlignment="1">
      <alignment horizontal="center" vertical="center"/>
    </xf>
    <xf numFmtId="0" fontId="1" fillId="0" borderId="126" xfId="0" applyFont="1" applyBorder="1" applyAlignment="1">
      <alignment horizontal="center" vertical="center"/>
    </xf>
    <xf numFmtId="9" fontId="1" fillId="3" borderId="127" xfId="0" applyNumberFormat="1" applyFont="1" applyFill="1" applyBorder="1" applyAlignment="1">
      <alignment horizontal="center" vertical="center"/>
    </xf>
    <xf numFmtId="9" fontId="1" fillId="3" borderId="129" xfId="0" applyNumberFormat="1" applyFont="1" applyFill="1" applyBorder="1" applyAlignment="1">
      <alignment horizontal="center" vertical="center"/>
    </xf>
    <xf numFmtId="9" fontId="1" fillId="3" borderId="130" xfId="0" applyNumberFormat="1" applyFont="1" applyFill="1" applyBorder="1" applyAlignment="1">
      <alignment horizontal="center" vertical="center"/>
    </xf>
    <xf numFmtId="167" fontId="1" fillId="3" borderId="56" xfId="0" applyNumberFormat="1" applyFont="1" applyFill="1" applyBorder="1" applyAlignment="1">
      <alignment horizontal="center" vertical="center"/>
    </xf>
    <xf numFmtId="0" fontId="1" fillId="0" borderId="130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9" fontId="1" fillId="3" borderId="131" xfId="0" applyNumberFormat="1" applyFont="1" applyFill="1" applyBorder="1" applyAlignment="1">
      <alignment horizontal="center" vertical="center"/>
    </xf>
    <xf numFmtId="9" fontId="1" fillId="3" borderId="19" xfId="0" applyNumberFormat="1" applyFont="1" applyFill="1" applyBorder="1" applyAlignment="1">
      <alignment horizontal="center" vertical="center"/>
    </xf>
    <xf numFmtId="9" fontId="1" fillId="3" borderId="132" xfId="0" applyNumberFormat="1" applyFont="1" applyFill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16" fontId="1" fillId="0" borderId="76" xfId="0" applyNumberFormat="1" applyFont="1" applyBorder="1" applyAlignment="1">
      <alignment horizontal="center" vertical="center"/>
    </xf>
    <xf numFmtId="16" fontId="1" fillId="0" borderId="107" xfId="0" applyNumberFormat="1" applyFont="1" applyBorder="1" applyAlignment="1">
      <alignment horizontal="center" vertical="center"/>
    </xf>
    <xf numFmtId="0" fontId="1" fillId="5" borderId="50" xfId="0" applyFont="1" applyFill="1" applyBorder="1" applyAlignment="1">
      <alignment horizontal="left" vertical="top" wrapText="1"/>
    </xf>
    <xf numFmtId="164" fontId="6" fillId="0" borderId="81" xfId="0" applyNumberFormat="1" applyFont="1" applyBorder="1" applyAlignment="1">
      <alignment horizontal="center" vertical="center"/>
    </xf>
    <xf numFmtId="1" fontId="6" fillId="0" borderId="56" xfId="0" applyNumberFormat="1" applyFont="1" applyBorder="1" applyAlignment="1">
      <alignment horizontal="center" vertical="center" wrapText="1"/>
    </xf>
    <xf numFmtId="164" fontId="6" fillId="5" borderId="131" xfId="0" applyNumberFormat="1" applyFont="1" applyFill="1" applyBorder="1" applyAlignment="1">
      <alignment horizontal="center" vertical="center"/>
    </xf>
    <xf numFmtId="0" fontId="6" fillId="5" borderId="0" xfId="0" applyFont="1" applyFill="1" applyBorder="1"/>
    <xf numFmtId="0" fontId="1" fillId="0" borderId="134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166" fontId="1" fillId="0" borderId="109" xfId="0" applyNumberFormat="1" applyFont="1" applyBorder="1" applyAlignment="1">
      <alignment horizontal="center" vertical="center"/>
    </xf>
    <xf numFmtId="164" fontId="1" fillId="0" borderId="108" xfId="0" applyNumberFormat="1" applyFont="1" applyBorder="1" applyAlignment="1">
      <alignment horizontal="center" vertical="center"/>
    </xf>
    <xf numFmtId="9" fontId="1" fillId="3" borderId="106" xfId="0" applyNumberFormat="1" applyFont="1" applyFill="1" applyBorder="1" applyAlignment="1">
      <alignment horizontal="center" vertical="center"/>
    </xf>
    <xf numFmtId="167" fontId="1" fillId="3" borderId="73" xfId="0" applyNumberFormat="1" applyFont="1" applyFill="1" applyBorder="1" applyAlignment="1">
      <alignment horizontal="center" vertical="center"/>
    </xf>
    <xf numFmtId="164" fontId="1" fillId="0" borderId="135" xfId="0" applyNumberFormat="1" applyFont="1" applyBorder="1" applyAlignment="1">
      <alignment horizontal="center" vertical="center"/>
    </xf>
    <xf numFmtId="164" fontId="1" fillId="5" borderId="27" xfId="0" applyNumberFormat="1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left" vertical="top" wrapText="1"/>
    </xf>
    <xf numFmtId="166" fontId="1" fillId="0" borderId="109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0" borderId="25" xfId="0" applyFont="1" applyBorder="1" applyAlignment="1">
      <alignment horizontal="center" vertical="top"/>
    </xf>
    <xf numFmtId="0" fontId="1" fillId="5" borderId="36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 vertical="top"/>
    </xf>
    <xf numFmtId="0" fontId="1" fillId="0" borderId="3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top" wrapText="1"/>
    </xf>
    <xf numFmtId="164" fontId="1" fillId="0" borderId="136" xfId="0" applyNumberFormat="1" applyFont="1" applyBorder="1" applyAlignment="1">
      <alignment horizontal="right" vertical="center"/>
    </xf>
    <xf numFmtId="164" fontId="1" fillId="0" borderId="115" xfId="0" applyNumberFormat="1" applyFont="1" applyBorder="1" applyAlignment="1">
      <alignment horizontal="right" vertical="center"/>
    </xf>
    <xf numFmtId="164" fontId="1" fillId="0" borderId="137" xfId="0" applyNumberFormat="1" applyFont="1" applyBorder="1" applyAlignment="1">
      <alignment horizontal="right" vertical="center"/>
    </xf>
    <xf numFmtId="0" fontId="1" fillId="0" borderId="121" xfId="0" applyFont="1" applyBorder="1" applyAlignment="1">
      <alignment horizontal="right" vertical="center" wrapText="1"/>
    </xf>
    <xf numFmtId="6" fontId="1" fillId="0" borderId="81" xfId="0" applyNumberFormat="1" applyFont="1" applyBorder="1" applyAlignment="1">
      <alignment horizontal="right" vertical="center" wrapText="1"/>
    </xf>
    <xf numFmtId="6" fontId="1" fillId="0" borderId="120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>
      <selection activeCell="A8" sqref="A8:XFD8"/>
    </sheetView>
  </sheetViews>
  <sheetFormatPr baseColWidth="10" defaultColWidth="9.140625" defaultRowHeight="15" x14ac:dyDescent="0.25"/>
  <cols>
    <col min="1" max="2" width="5.140625" customWidth="1"/>
    <col min="3" max="3" width="12.7109375" style="2" customWidth="1"/>
    <col min="4" max="4" width="6.7109375" style="1" customWidth="1"/>
    <col min="5" max="6" width="8.7109375" style="2" customWidth="1"/>
    <col min="7" max="17" width="10.7109375" style="3" customWidth="1"/>
    <col min="18" max="18" width="37.140625" customWidth="1"/>
  </cols>
  <sheetData>
    <row r="1" spans="1:18" ht="35.25" customHeight="1" thickBot="1" x14ac:dyDescent="0.3">
      <c r="A1" s="71" t="s">
        <v>91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3"/>
    </row>
    <row r="2" spans="1:18" ht="35.25" customHeight="1" thickBot="1" x14ac:dyDescent="0.3">
      <c r="A2" s="74" t="s">
        <v>42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6"/>
    </row>
    <row r="3" spans="1:18" s="4" customFormat="1" ht="42.75" customHeight="1" thickBot="1" x14ac:dyDescent="0.3">
      <c r="A3" s="20" t="s">
        <v>72</v>
      </c>
      <c r="B3" s="5" t="s">
        <v>89</v>
      </c>
      <c r="C3" s="6" t="s">
        <v>0</v>
      </c>
      <c r="D3" s="21" t="s">
        <v>10</v>
      </c>
      <c r="E3" s="7" t="s">
        <v>1</v>
      </c>
      <c r="F3" s="7" t="s">
        <v>16</v>
      </c>
      <c r="G3" s="8" t="s">
        <v>5</v>
      </c>
      <c r="H3" s="8" t="s">
        <v>18</v>
      </c>
      <c r="I3" s="8" t="s">
        <v>6</v>
      </c>
      <c r="J3" s="8" t="s">
        <v>7</v>
      </c>
      <c r="K3" s="8" t="s">
        <v>21</v>
      </c>
      <c r="L3" s="8" t="s">
        <v>8</v>
      </c>
      <c r="M3" s="8" t="s">
        <v>9</v>
      </c>
      <c r="N3" s="8" t="s">
        <v>2</v>
      </c>
      <c r="O3" s="8" t="s">
        <v>3</v>
      </c>
      <c r="P3" s="8" t="s">
        <v>23</v>
      </c>
      <c r="Q3" s="8" t="s">
        <v>4</v>
      </c>
      <c r="R3" s="9" t="s">
        <v>11</v>
      </c>
    </row>
    <row r="4" spans="1:18" ht="15.75" thickBot="1" x14ac:dyDescent="0.3"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8" ht="15.75" thickBot="1" x14ac:dyDescent="0.3">
      <c r="A5" s="43" t="s">
        <v>67</v>
      </c>
      <c r="B5" s="44" t="s">
        <v>90</v>
      </c>
      <c r="C5" s="16" t="s">
        <v>88</v>
      </c>
      <c r="D5" s="22" t="s">
        <v>12</v>
      </c>
      <c r="E5" s="17" t="s">
        <v>87</v>
      </c>
      <c r="F5" s="17" t="s">
        <v>13</v>
      </c>
      <c r="G5" s="18">
        <v>12000</v>
      </c>
      <c r="H5" s="18">
        <v>3274.92</v>
      </c>
      <c r="I5" s="18">
        <v>670</v>
      </c>
      <c r="J5" s="18">
        <v>1368</v>
      </c>
      <c r="K5" s="18">
        <v>299</v>
      </c>
      <c r="L5" s="18">
        <v>938</v>
      </c>
      <c r="M5" s="18"/>
      <c r="N5" s="18">
        <v>8000</v>
      </c>
      <c r="O5" s="18">
        <v>1500</v>
      </c>
      <c r="P5" s="18"/>
      <c r="Q5" s="18"/>
      <c r="R5" s="19" t="s">
        <v>86</v>
      </c>
    </row>
    <row r="6" spans="1:18" ht="15.75" thickBot="1" x14ac:dyDescent="0.3">
      <c r="A6" s="43" t="s">
        <v>67</v>
      </c>
      <c r="B6" s="44" t="s">
        <v>96</v>
      </c>
      <c r="C6" s="16" t="s">
        <v>19</v>
      </c>
      <c r="D6" s="22" t="s">
        <v>12</v>
      </c>
      <c r="E6" s="17" t="s">
        <v>98</v>
      </c>
      <c r="F6" s="17" t="s">
        <v>13</v>
      </c>
      <c r="G6" s="18">
        <v>22000</v>
      </c>
      <c r="H6" s="18">
        <v>3101.78</v>
      </c>
      <c r="I6" s="18">
        <v>1560</v>
      </c>
      <c r="J6" s="18">
        <v>872</v>
      </c>
      <c r="K6" s="18"/>
      <c r="L6" s="18">
        <v>670</v>
      </c>
      <c r="M6" s="18"/>
      <c r="N6" s="18"/>
      <c r="O6" s="18"/>
      <c r="P6" s="18"/>
      <c r="Q6" s="18"/>
      <c r="R6" s="19" t="s">
        <v>97</v>
      </c>
    </row>
    <row r="8" spans="1:18" ht="15" customHeight="1" x14ac:dyDescent="0.25">
      <c r="C8" s="47" t="s">
        <v>118</v>
      </c>
      <c r="D8" s="48" t="s">
        <v>12</v>
      </c>
      <c r="E8" s="49" t="s">
        <v>119</v>
      </c>
      <c r="F8" s="49" t="s">
        <v>14</v>
      </c>
      <c r="G8" s="50">
        <v>20000</v>
      </c>
      <c r="H8" s="50">
        <v>4044</v>
      </c>
      <c r="I8" s="50">
        <v>1818</v>
      </c>
      <c r="J8" s="50">
        <v>693</v>
      </c>
      <c r="K8" s="50">
        <v>702</v>
      </c>
      <c r="L8" s="50">
        <v>830</v>
      </c>
      <c r="M8" s="50"/>
      <c r="N8" s="50">
        <v>5800</v>
      </c>
      <c r="O8" s="50"/>
      <c r="P8" s="50"/>
      <c r="Q8" s="50">
        <v>87000</v>
      </c>
      <c r="R8" s="51"/>
    </row>
  </sheetData>
  <mergeCells count="2">
    <mergeCell ref="A1:R1"/>
    <mergeCell ref="A2:R2"/>
  </mergeCells>
  <printOptions horizontalCentered="1"/>
  <pageMargins left="0.23622047244094491" right="0.23622047244094491" top="0.74803149606299213" bottom="0.74803149606299213" header="0.31496062992125984" footer="0.31496062992125984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"/>
  <sheetViews>
    <sheetView workbookViewId="0">
      <selection activeCell="J9" sqref="J9"/>
    </sheetView>
  </sheetViews>
  <sheetFormatPr baseColWidth="10" defaultColWidth="9.140625" defaultRowHeight="15" x14ac:dyDescent="0.25"/>
  <cols>
    <col min="1" max="2" width="4.7109375" customWidth="1"/>
    <col min="3" max="4" width="11.42578125" customWidth="1"/>
    <col min="7" max="17" width="9.140625" style="15"/>
    <col min="18" max="18" width="48.42578125" customWidth="1"/>
  </cols>
  <sheetData>
    <row r="1" spans="1:18" ht="35.25" customHeight="1" thickBot="1" x14ac:dyDescent="0.3">
      <c r="A1" s="71" t="s">
        <v>91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3"/>
    </row>
    <row r="2" spans="1:18" ht="35.25" customHeight="1" thickBot="1" x14ac:dyDescent="0.3">
      <c r="A2" s="74" t="s">
        <v>40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6"/>
    </row>
    <row r="3" spans="1:18" s="4" customFormat="1" ht="42.75" customHeight="1" thickBot="1" x14ac:dyDescent="0.3">
      <c r="A3" s="20" t="s">
        <v>72</v>
      </c>
      <c r="B3" s="5" t="s">
        <v>89</v>
      </c>
      <c r="C3" s="6" t="s">
        <v>0</v>
      </c>
      <c r="D3" s="21" t="s">
        <v>10</v>
      </c>
      <c r="E3" s="7" t="s">
        <v>1</v>
      </c>
      <c r="F3" s="7" t="s">
        <v>16</v>
      </c>
      <c r="G3" s="8" t="s">
        <v>5</v>
      </c>
      <c r="H3" s="8" t="s">
        <v>18</v>
      </c>
      <c r="I3" s="8" t="s">
        <v>6</v>
      </c>
      <c r="J3" s="8" t="s">
        <v>7</v>
      </c>
      <c r="K3" s="8" t="s">
        <v>21</v>
      </c>
      <c r="L3" s="8" t="s">
        <v>8</v>
      </c>
      <c r="M3" s="8" t="s">
        <v>9</v>
      </c>
      <c r="N3" s="8" t="s">
        <v>2</v>
      </c>
      <c r="O3" s="8" t="s">
        <v>3</v>
      </c>
      <c r="P3" s="8" t="s">
        <v>23</v>
      </c>
      <c r="Q3" s="8" t="s">
        <v>4</v>
      </c>
      <c r="R3" s="9" t="s">
        <v>11</v>
      </c>
    </row>
    <row r="4" spans="1:18" ht="15.75" thickBot="1" x14ac:dyDescent="0.3">
      <c r="G4"/>
      <c r="H4"/>
      <c r="I4"/>
      <c r="J4"/>
      <c r="K4"/>
      <c r="L4"/>
      <c r="M4"/>
      <c r="N4"/>
      <c r="O4"/>
      <c r="P4"/>
      <c r="Q4"/>
    </row>
    <row r="5" spans="1:18" ht="15.75" thickBot="1" x14ac:dyDescent="0.3">
      <c r="A5" s="45"/>
      <c r="B5" s="44"/>
      <c r="C5" s="16"/>
      <c r="D5" s="22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9"/>
    </row>
  </sheetData>
  <mergeCells count="2">
    <mergeCell ref="A2:R2"/>
    <mergeCell ref="A1:R1"/>
  </mergeCells>
  <printOptions horizontalCentered="1"/>
  <pageMargins left="0.23622047244094491" right="0.23622047244094491" top="0.74803149606299213" bottom="0.74803149606299213" header="0.31496062992125984" footer="0.31496062992125984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workbookViewId="0">
      <selection activeCell="F15" sqref="F15"/>
    </sheetView>
  </sheetViews>
  <sheetFormatPr baseColWidth="10" defaultColWidth="9.140625" defaultRowHeight="15" x14ac:dyDescent="0.25"/>
  <cols>
    <col min="1" max="2" width="4.7109375" customWidth="1"/>
    <col min="18" max="18" width="51.5703125" customWidth="1"/>
  </cols>
  <sheetData>
    <row r="1" spans="1:18" ht="35.25" customHeight="1" thickBot="1" x14ac:dyDescent="0.3">
      <c r="A1" s="71" t="s">
        <v>91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3"/>
    </row>
    <row r="2" spans="1:18" ht="35.25" customHeight="1" thickBot="1" x14ac:dyDescent="0.3">
      <c r="A2" s="74" t="s">
        <v>41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6"/>
    </row>
    <row r="3" spans="1:18" s="4" customFormat="1" ht="42.75" customHeight="1" thickBot="1" x14ac:dyDescent="0.3">
      <c r="A3" s="20" t="s">
        <v>72</v>
      </c>
      <c r="B3" s="5" t="s">
        <v>89</v>
      </c>
      <c r="C3" s="6" t="s">
        <v>0</v>
      </c>
      <c r="D3" s="21" t="s">
        <v>10</v>
      </c>
      <c r="E3" s="7" t="s">
        <v>1</v>
      </c>
      <c r="F3" s="7" t="s">
        <v>16</v>
      </c>
      <c r="G3" s="8" t="s">
        <v>5</v>
      </c>
      <c r="H3" s="8" t="s">
        <v>18</v>
      </c>
      <c r="I3" s="8" t="s">
        <v>6</v>
      </c>
      <c r="J3" s="8" t="s">
        <v>7</v>
      </c>
      <c r="K3" s="8" t="s">
        <v>21</v>
      </c>
      <c r="L3" s="8" t="s">
        <v>8</v>
      </c>
      <c r="M3" s="8" t="s">
        <v>9</v>
      </c>
      <c r="N3" s="8" t="s">
        <v>2</v>
      </c>
      <c r="O3" s="8" t="s">
        <v>3</v>
      </c>
      <c r="P3" s="8" t="s">
        <v>23</v>
      </c>
      <c r="Q3" s="8" t="s">
        <v>4</v>
      </c>
      <c r="R3" s="9" t="s">
        <v>11</v>
      </c>
    </row>
    <row r="4" spans="1:18" ht="15.75" thickBot="1" x14ac:dyDescent="0.3"/>
    <row r="5" spans="1:18" ht="15.75" thickBot="1" x14ac:dyDescent="0.3">
      <c r="A5" s="45" t="s">
        <v>67</v>
      </c>
      <c r="B5" s="44" t="s">
        <v>92</v>
      </c>
      <c r="C5" s="16" t="s">
        <v>93</v>
      </c>
      <c r="D5" s="22" t="s">
        <v>94</v>
      </c>
      <c r="E5" s="17">
        <v>70</v>
      </c>
      <c r="F5" s="17" t="s">
        <v>13</v>
      </c>
      <c r="G5" s="18">
        <v>12000</v>
      </c>
      <c r="H5" s="18">
        <v>1724.65</v>
      </c>
      <c r="I5" s="18">
        <v>922</v>
      </c>
      <c r="J5" s="18">
        <v>779.7</v>
      </c>
      <c r="K5" s="18">
        <v>100</v>
      </c>
      <c r="L5" s="18">
        <v>3</v>
      </c>
      <c r="M5" s="18"/>
      <c r="N5" s="18">
        <v>3000</v>
      </c>
      <c r="O5" s="18">
        <v>1000</v>
      </c>
      <c r="P5" s="18"/>
      <c r="Q5" s="18"/>
      <c r="R5" s="19" t="s">
        <v>95</v>
      </c>
    </row>
    <row r="6" spans="1:18" ht="15.75" thickBot="1" x14ac:dyDescent="0.3">
      <c r="A6" s="45" t="s">
        <v>67</v>
      </c>
      <c r="B6" s="44">
        <v>4</v>
      </c>
      <c r="C6" s="16" t="s">
        <v>37</v>
      </c>
      <c r="D6" s="22" t="s">
        <v>94</v>
      </c>
      <c r="E6" s="17">
        <v>65</v>
      </c>
      <c r="F6" s="17" t="s">
        <v>13</v>
      </c>
      <c r="G6" s="18">
        <v>13000</v>
      </c>
      <c r="H6" s="18">
        <v>1800</v>
      </c>
      <c r="I6" s="18">
        <v>720</v>
      </c>
      <c r="J6" s="18">
        <v>950</v>
      </c>
      <c r="K6" s="18">
        <v>150</v>
      </c>
      <c r="L6" s="18"/>
      <c r="M6" s="18">
        <v>20</v>
      </c>
      <c r="N6" s="18"/>
      <c r="O6" s="18">
        <v>5000</v>
      </c>
      <c r="P6" s="18"/>
      <c r="Q6" s="18"/>
      <c r="R6" s="19" t="s">
        <v>99</v>
      </c>
    </row>
  </sheetData>
  <mergeCells count="2">
    <mergeCell ref="A1:R1"/>
    <mergeCell ref="A2:R2"/>
  </mergeCells>
  <printOptions horizontalCentered="1"/>
  <pageMargins left="0.23622047244094491" right="0.23622047244094491" top="0.74803149606299213" bottom="0.74803149606299213" header="0.31496062992125984" footer="0.31496062992125984"/>
  <pageSetup paperSiz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2"/>
  <sheetViews>
    <sheetView topLeftCell="A5" workbookViewId="0">
      <selection activeCell="A20" sqref="A20:R20"/>
    </sheetView>
  </sheetViews>
  <sheetFormatPr baseColWidth="10" defaultRowHeight="15" x14ac:dyDescent="0.25"/>
  <cols>
    <col min="1" max="2" width="5.140625" customWidth="1"/>
    <col min="3" max="3" width="12.7109375" style="2" customWidth="1"/>
    <col min="4" max="4" width="6.7109375" style="1" customWidth="1"/>
    <col min="5" max="6" width="8.7109375" style="2" customWidth="1"/>
    <col min="7" max="17" width="10.7109375" style="3" customWidth="1"/>
    <col min="18" max="18" width="37.140625" customWidth="1"/>
  </cols>
  <sheetData>
    <row r="1" spans="1:18" ht="27" customHeight="1" thickBot="1" x14ac:dyDescent="0.3">
      <c r="A1" s="81" t="s">
        <v>84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18" s="4" customFormat="1" ht="34.5" customHeight="1" thickBot="1" x14ac:dyDescent="0.3">
      <c r="A2" s="20" t="s">
        <v>71</v>
      </c>
      <c r="B2" s="4" t="s">
        <v>83</v>
      </c>
      <c r="C2" s="10" t="s">
        <v>0</v>
      </c>
      <c r="D2" s="11" t="s">
        <v>10</v>
      </c>
      <c r="E2" s="12" t="s">
        <v>1</v>
      </c>
      <c r="F2" s="12" t="s">
        <v>16</v>
      </c>
      <c r="G2" s="13" t="s">
        <v>5</v>
      </c>
      <c r="H2" s="13" t="s">
        <v>18</v>
      </c>
      <c r="I2" s="13" t="s">
        <v>6</v>
      </c>
      <c r="J2" s="13" t="s">
        <v>7</v>
      </c>
      <c r="K2" s="13" t="s">
        <v>21</v>
      </c>
      <c r="L2" s="13" t="s">
        <v>8</v>
      </c>
      <c r="M2" s="13" t="s">
        <v>9</v>
      </c>
      <c r="N2" s="13" t="s">
        <v>2</v>
      </c>
      <c r="O2" s="13" t="s">
        <v>3</v>
      </c>
      <c r="P2" s="13" t="s">
        <v>23</v>
      </c>
      <c r="Q2" s="13" t="s">
        <v>4</v>
      </c>
      <c r="R2" s="14" t="s">
        <v>11</v>
      </c>
    </row>
    <row r="3" spans="1:18" ht="3.75" customHeight="1" thickBot="1" x14ac:dyDescent="0.3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3"/>
    </row>
    <row r="4" spans="1:18" ht="15.75" customHeight="1" thickBot="1" x14ac:dyDescent="0.3">
      <c r="A4" s="85" t="s">
        <v>42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7"/>
    </row>
    <row r="5" spans="1:18" ht="12.75" customHeight="1" x14ac:dyDescent="0.25">
      <c r="A5" s="36" t="s">
        <v>67</v>
      </c>
      <c r="B5" s="37"/>
      <c r="C5" s="28" t="s">
        <v>33</v>
      </c>
      <c r="D5" s="28" t="s">
        <v>12</v>
      </c>
      <c r="E5" s="28" t="s">
        <v>34</v>
      </c>
      <c r="F5" s="28" t="s">
        <v>14</v>
      </c>
      <c r="G5" s="29">
        <v>108000</v>
      </c>
      <c r="H5" s="29">
        <v>2594</v>
      </c>
      <c r="I5" s="29">
        <v>1052</v>
      </c>
      <c r="J5" s="29">
        <v>692</v>
      </c>
      <c r="K5" s="29">
        <v>552</v>
      </c>
      <c r="L5" s="29">
        <v>298</v>
      </c>
      <c r="M5" s="29"/>
      <c r="N5" s="29"/>
      <c r="O5" s="29">
        <v>4738</v>
      </c>
      <c r="P5" s="29"/>
      <c r="Q5" s="29">
        <v>50520</v>
      </c>
      <c r="R5" s="39" t="s">
        <v>36</v>
      </c>
    </row>
    <row r="6" spans="1:18" ht="12.75" customHeight="1" x14ac:dyDescent="0.25">
      <c r="A6" s="23"/>
      <c r="B6" s="24"/>
      <c r="C6" s="25"/>
      <c r="D6" s="25"/>
      <c r="E6" s="25"/>
      <c r="F6" s="25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7"/>
    </row>
    <row r="7" spans="1:18" ht="12.75" customHeight="1" x14ac:dyDescent="0.25">
      <c r="A7" s="23" t="s">
        <v>53</v>
      </c>
      <c r="B7" s="24"/>
      <c r="C7" s="25" t="s">
        <v>28</v>
      </c>
      <c r="D7" s="25" t="s">
        <v>12</v>
      </c>
      <c r="E7" s="25" t="s">
        <v>35</v>
      </c>
      <c r="F7" s="25" t="s">
        <v>14</v>
      </c>
      <c r="G7" s="26">
        <v>145000</v>
      </c>
      <c r="H7" s="26">
        <v>2172</v>
      </c>
      <c r="I7" s="26">
        <v>1152</v>
      </c>
      <c r="J7" s="26">
        <v>488</v>
      </c>
      <c r="K7" s="26">
        <v>1082</v>
      </c>
      <c r="L7" s="26"/>
      <c r="M7" s="26">
        <v>550</v>
      </c>
      <c r="N7" s="26">
        <v>10485</v>
      </c>
      <c r="O7" s="26"/>
      <c r="P7" s="26"/>
      <c r="Q7" s="26">
        <v>105000</v>
      </c>
      <c r="R7" s="27" t="s">
        <v>29</v>
      </c>
    </row>
    <row r="8" spans="1:18" ht="12.75" customHeight="1" x14ac:dyDescent="0.25">
      <c r="A8" s="23"/>
      <c r="B8" s="24"/>
      <c r="C8" s="25"/>
      <c r="D8" s="25"/>
      <c r="E8" s="25"/>
      <c r="F8" s="25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</row>
    <row r="9" spans="1:18" ht="12.75" customHeight="1" x14ac:dyDescent="0.25">
      <c r="A9" s="23" t="s">
        <v>67</v>
      </c>
      <c r="B9" s="24"/>
      <c r="C9" s="25" t="s">
        <v>74</v>
      </c>
      <c r="D9" s="25" t="s">
        <v>12</v>
      </c>
      <c r="E9" s="25" t="s">
        <v>31</v>
      </c>
      <c r="F9" s="25" t="s">
        <v>14</v>
      </c>
      <c r="G9" s="26">
        <v>120000</v>
      </c>
      <c r="H9" s="26">
        <v>2576</v>
      </c>
      <c r="I9" s="26">
        <v>910</v>
      </c>
      <c r="J9" s="26">
        <v>531.44000000000005</v>
      </c>
      <c r="K9" s="26">
        <v>250</v>
      </c>
      <c r="L9" s="26">
        <v>885</v>
      </c>
      <c r="M9" s="26"/>
      <c r="N9" s="26">
        <v>9251</v>
      </c>
      <c r="O9" s="26">
        <v>6593</v>
      </c>
      <c r="P9" s="26">
        <v>4512</v>
      </c>
      <c r="Q9" s="26">
        <v>72578</v>
      </c>
      <c r="R9" s="27" t="s">
        <v>32</v>
      </c>
    </row>
    <row r="10" spans="1:18" ht="12.75" customHeight="1" x14ac:dyDescent="0.25">
      <c r="A10" s="23"/>
      <c r="B10" s="24"/>
      <c r="C10" s="25"/>
      <c r="D10" s="25"/>
      <c r="E10" s="25"/>
      <c r="F10" s="25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</row>
    <row r="11" spans="1:18" ht="12.75" customHeight="1" x14ac:dyDescent="0.25">
      <c r="A11" s="23" t="s">
        <v>67</v>
      </c>
      <c r="B11" s="24"/>
      <c r="C11" s="25" t="s">
        <v>19</v>
      </c>
      <c r="D11" s="25" t="s">
        <v>12</v>
      </c>
      <c r="E11" s="25" t="s">
        <v>20</v>
      </c>
      <c r="F11" s="25" t="s">
        <v>13</v>
      </c>
      <c r="G11" s="26">
        <v>22000</v>
      </c>
      <c r="H11" s="26">
        <v>3094</v>
      </c>
      <c r="I11" s="26">
        <v>3004</v>
      </c>
      <c r="J11" s="26">
        <v>313</v>
      </c>
      <c r="K11" s="26"/>
      <c r="L11" s="26"/>
      <c r="M11" s="26">
        <v>223</v>
      </c>
      <c r="N11" s="26"/>
      <c r="O11" s="26"/>
      <c r="P11" s="26"/>
      <c r="Q11" s="26"/>
      <c r="R11" s="27" t="s">
        <v>17</v>
      </c>
    </row>
    <row r="12" spans="1:18" ht="12.75" customHeight="1" x14ac:dyDescent="0.25">
      <c r="A12" s="23"/>
      <c r="B12" s="24"/>
      <c r="C12" s="25"/>
      <c r="D12" s="25"/>
      <c r="E12" s="25"/>
      <c r="F12" s="25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7"/>
    </row>
    <row r="13" spans="1:18" ht="12.75" customHeight="1" x14ac:dyDescent="0.25">
      <c r="A13" s="23" t="s">
        <v>67</v>
      </c>
      <c r="B13" s="24"/>
      <c r="C13" s="25" t="s">
        <v>75</v>
      </c>
      <c r="D13" s="25" t="s">
        <v>12</v>
      </c>
      <c r="E13" s="25" t="s">
        <v>30</v>
      </c>
      <c r="F13" s="25" t="s">
        <v>13</v>
      </c>
      <c r="G13" s="26">
        <v>55000</v>
      </c>
      <c r="H13" s="26">
        <v>6594</v>
      </c>
      <c r="I13" s="26">
        <v>1780</v>
      </c>
      <c r="J13" s="26">
        <v>1754</v>
      </c>
      <c r="K13" s="26">
        <v>2331</v>
      </c>
      <c r="L13" s="26">
        <v>729</v>
      </c>
      <c r="M13" s="26"/>
      <c r="N13" s="26">
        <v>76000</v>
      </c>
      <c r="O13" s="26"/>
      <c r="P13" s="26"/>
      <c r="Q13" s="26"/>
      <c r="R13" s="27" t="s">
        <v>39</v>
      </c>
    </row>
    <row r="14" spans="1:18" ht="12.75" customHeight="1" x14ac:dyDescent="0.25">
      <c r="A14" s="23"/>
      <c r="B14" s="24"/>
      <c r="C14" s="25"/>
      <c r="D14" s="25"/>
      <c r="E14" s="25"/>
      <c r="F14" s="25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7"/>
    </row>
    <row r="15" spans="1:18" ht="12.75" customHeight="1" x14ac:dyDescent="0.25">
      <c r="A15" s="23"/>
      <c r="B15" s="84" t="s">
        <v>73</v>
      </c>
      <c r="C15" s="84"/>
      <c r="D15" s="25"/>
      <c r="E15" s="25"/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</row>
    <row r="16" spans="1:18" ht="12.75" customHeight="1" x14ac:dyDescent="0.25">
      <c r="A16" s="23" t="s">
        <v>53</v>
      </c>
      <c r="B16" s="24"/>
      <c r="C16" s="25" t="s">
        <v>54</v>
      </c>
      <c r="D16" s="25" t="s">
        <v>12</v>
      </c>
      <c r="E16" s="25" t="s">
        <v>55</v>
      </c>
      <c r="F16" s="25" t="s">
        <v>26</v>
      </c>
      <c r="G16" s="26">
        <v>49000</v>
      </c>
      <c r="H16" s="26">
        <v>3892.26</v>
      </c>
      <c r="I16" s="26">
        <v>1434</v>
      </c>
      <c r="J16" s="26">
        <v>2000</v>
      </c>
      <c r="K16" s="26">
        <v>475</v>
      </c>
      <c r="L16" s="26"/>
      <c r="M16" s="26">
        <v>16.75</v>
      </c>
      <c r="N16" s="26"/>
      <c r="O16" s="26"/>
      <c r="P16" s="26"/>
      <c r="Q16" s="26"/>
      <c r="R16" s="27" t="s">
        <v>56</v>
      </c>
    </row>
    <row r="17" spans="1:18" ht="12.75" customHeight="1" x14ac:dyDescent="0.25">
      <c r="A17" s="23"/>
      <c r="B17" s="24"/>
      <c r="C17" s="25"/>
      <c r="D17" s="25"/>
      <c r="E17" s="25"/>
      <c r="F17" s="25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/>
    </row>
    <row r="18" spans="1:18" ht="12.75" customHeight="1" x14ac:dyDescent="0.25">
      <c r="A18" s="23" t="s">
        <v>85</v>
      </c>
      <c r="B18" s="24"/>
      <c r="C18" s="25" t="s">
        <v>79</v>
      </c>
      <c r="D18" s="25" t="s">
        <v>12</v>
      </c>
      <c r="E18" s="25" t="s">
        <v>25</v>
      </c>
      <c r="F18" s="25" t="s">
        <v>26</v>
      </c>
      <c r="G18" s="26">
        <v>6000</v>
      </c>
      <c r="H18" s="26">
        <v>2335</v>
      </c>
      <c r="I18" s="26">
        <v>2087.1</v>
      </c>
      <c r="J18" s="26">
        <v>110</v>
      </c>
      <c r="K18" s="26">
        <v>100</v>
      </c>
      <c r="L18" s="26">
        <v>39</v>
      </c>
      <c r="M18" s="26"/>
      <c r="N18" s="26"/>
      <c r="O18" s="26"/>
      <c r="P18" s="26">
        <v>2013</v>
      </c>
      <c r="Q18" s="26"/>
      <c r="R18" s="27" t="s">
        <v>27</v>
      </c>
    </row>
    <row r="19" spans="1:18" ht="11.25" customHeight="1" thickBot="1" x14ac:dyDescent="0.3">
      <c r="A19" s="30"/>
      <c r="B19" s="31"/>
      <c r="C19" s="32"/>
      <c r="D19" s="32"/>
      <c r="E19" s="32"/>
      <c r="F19" s="32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4"/>
    </row>
    <row r="20" spans="1:18" ht="15.75" customHeight="1" thickBot="1" x14ac:dyDescent="0.3">
      <c r="A20" s="77" t="s">
        <v>40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9"/>
    </row>
    <row r="21" spans="1:18" ht="12.75" customHeight="1" x14ac:dyDescent="0.25">
      <c r="A21" s="36" t="s">
        <v>68</v>
      </c>
      <c r="B21" s="37"/>
      <c r="C21" s="28" t="s">
        <v>76</v>
      </c>
      <c r="D21" s="28"/>
      <c r="E21" s="28">
        <v>64</v>
      </c>
      <c r="F21" s="28" t="s">
        <v>13</v>
      </c>
      <c r="G21" s="38">
        <v>15000</v>
      </c>
      <c r="H21" s="38">
        <v>1521.96</v>
      </c>
      <c r="I21" s="38">
        <v>375</v>
      </c>
      <c r="J21" s="38">
        <v>1033.8699999999999</v>
      </c>
      <c r="K21" s="38">
        <v>100</v>
      </c>
      <c r="L21" s="38">
        <v>113.09</v>
      </c>
      <c r="M21" s="38"/>
      <c r="N21" s="38">
        <v>1252.1300000000001</v>
      </c>
      <c r="O21" s="38"/>
      <c r="P21" s="38">
        <v>344.64</v>
      </c>
      <c r="Q21" s="38"/>
      <c r="R21" s="39" t="s">
        <v>49</v>
      </c>
    </row>
    <row r="22" spans="1:18" ht="12.75" customHeight="1" x14ac:dyDescent="0.25">
      <c r="A22" s="23"/>
      <c r="B22" s="24"/>
      <c r="C22" s="24"/>
      <c r="D22" s="24"/>
      <c r="E22" s="24"/>
      <c r="F22" s="24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27"/>
    </row>
    <row r="23" spans="1:18" ht="12.75" customHeight="1" x14ac:dyDescent="0.25">
      <c r="A23" s="23" t="s">
        <v>57</v>
      </c>
      <c r="B23" s="24"/>
      <c r="C23" s="25" t="s">
        <v>58</v>
      </c>
      <c r="D23" s="25"/>
      <c r="E23" s="25">
        <v>69</v>
      </c>
      <c r="F23" s="25" t="s">
        <v>13</v>
      </c>
      <c r="G23" s="40">
        <v>6000</v>
      </c>
      <c r="H23" s="40">
        <v>1470.2</v>
      </c>
      <c r="I23" s="40">
        <v>315</v>
      </c>
      <c r="J23" s="40">
        <v>531.1</v>
      </c>
      <c r="K23" s="40">
        <v>208.31</v>
      </c>
      <c r="L23" s="40">
        <v>415.79</v>
      </c>
      <c r="M23" s="40"/>
      <c r="N23" s="40">
        <v>185</v>
      </c>
      <c r="O23" s="40">
        <v>5208.0200000000004</v>
      </c>
      <c r="P23" s="40"/>
      <c r="Q23" s="40"/>
      <c r="R23" s="27" t="s">
        <v>59</v>
      </c>
    </row>
    <row r="24" spans="1:18" ht="12.75" customHeight="1" x14ac:dyDescent="0.25">
      <c r="A24" s="23"/>
      <c r="B24" s="24"/>
      <c r="C24" s="24"/>
      <c r="D24" s="24"/>
      <c r="E24" s="24"/>
      <c r="F24" s="24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27"/>
    </row>
    <row r="25" spans="1:18" ht="12.75" customHeight="1" x14ac:dyDescent="0.25">
      <c r="A25" s="23" t="s">
        <v>61</v>
      </c>
      <c r="B25" s="24"/>
      <c r="C25" s="25" t="s">
        <v>62</v>
      </c>
      <c r="D25" s="25"/>
      <c r="E25" s="25">
        <v>72</v>
      </c>
      <c r="F25" s="25" t="s">
        <v>13</v>
      </c>
      <c r="G25" s="40">
        <v>6000</v>
      </c>
      <c r="H25" s="40">
        <v>1600.77</v>
      </c>
      <c r="I25" s="40">
        <v>475</v>
      </c>
      <c r="J25" s="40">
        <v>532.24</v>
      </c>
      <c r="K25" s="40">
        <v>513.87</v>
      </c>
      <c r="L25" s="40">
        <v>79.66</v>
      </c>
      <c r="M25" s="40"/>
      <c r="N25" s="40">
        <v>5418.12</v>
      </c>
      <c r="O25" s="40">
        <v>4418.87</v>
      </c>
      <c r="P25" s="40">
        <v>499.73</v>
      </c>
      <c r="Q25" s="40"/>
      <c r="R25" s="27" t="s">
        <v>63</v>
      </c>
    </row>
    <row r="26" spans="1:18" ht="12.75" customHeight="1" x14ac:dyDescent="0.25">
      <c r="A26" s="23"/>
      <c r="B26" s="24"/>
      <c r="C26" s="24"/>
      <c r="D26" s="24"/>
      <c r="E26" s="24"/>
      <c r="F26" s="24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27"/>
    </row>
    <row r="27" spans="1:18" ht="12.75" customHeight="1" x14ac:dyDescent="0.25">
      <c r="A27" s="23" t="s">
        <v>61</v>
      </c>
      <c r="B27" s="24"/>
      <c r="C27" s="25" t="s">
        <v>64</v>
      </c>
      <c r="D27" s="25"/>
      <c r="E27" s="25">
        <v>66</v>
      </c>
      <c r="F27" s="25" t="s">
        <v>14</v>
      </c>
      <c r="G27" s="40">
        <v>109000</v>
      </c>
      <c r="H27" s="40"/>
      <c r="I27" s="40">
        <v>2231.9499999999998</v>
      </c>
      <c r="J27" s="40">
        <v>613.32000000000005</v>
      </c>
      <c r="K27" s="40">
        <v>835.33</v>
      </c>
      <c r="L27" s="40">
        <v>786.14</v>
      </c>
      <c r="M27" s="40">
        <v>42.74</v>
      </c>
      <c r="N27" s="40">
        <v>10000</v>
      </c>
      <c r="O27" s="40"/>
      <c r="P27" s="40"/>
      <c r="Q27" s="40"/>
      <c r="R27" s="27" t="s">
        <v>65</v>
      </c>
    </row>
    <row r="28" spans="1:18" ht="12.75" customHeight="1" x14ac:dyDescent="0.25">
      <c r="A28" s="23"/>
      <c r="B28" s="24"/>
      <c r="C28" s="24"/>
      <c r="D28" s="24"/>
      <c r="E28" s="24"/>
      <c r="F28" s="24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27"/>
    </row>
    <row r="29" spans="1:18" ht="12.75" customHeight="1" x14ac:dyDescent="0.25">
      <c r="A29" s="23" t="s">
        <v>61</v>
      </c>
      <c r="B29" s="24"/>
      <c r="C29" s="25" t="s">
        <v>77</v>
      </c>
      <c r="D29" s="25"/>
      <c r="E29" s="25">
        <v>78</v>
      </c>
      <c r="F29" s="25" t="s">
        <v>13</v>
      </c>
      <c r="G29" s="40">
        <v>6000</v>
      </c>
      <c r="H29" s="40">
        <v>1775.62</v>
      </c>
      <c r="I29" s="40">
        <v>663</v>
      </c>
      <c r="J29" s="40">
        <v>764.65</v>
      </c>
      <c r="K29" s="40">
        <v>320</v>
      </c>
      <c r="L29" s="40">
        <v>27.97</v>
      </c>
      <c r="M29" s="40"/>
      <c r="N29" s="40">
        <v>1742</v>
      </c>
      <c r="O29" s="40">
        <v>8397</v>
      </c>
      <c r="P29" s="40"/>
      <c r="Q29" s="40"/>
      <c r="R29" s="27" t="s">
        <v>66</v>
      </c>
    </row>
    <row r="30" spans="1:18" ht="12.75" customHeight="1" x14ac:dyDescent="0.25">
      <c r="A30" s="23"/>
      <c r="B30" s="24"/>
      <c r="C30" s="24"/>
      <c r="D30" s="24"/>
      <c r="E30" s="24"/>
      <c r="F30" s="24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27"/>
    </row>
    <row r="31" spans="1:18" ht="12.75" customHeight="1" x14ac:dyDescent="0.25">
      <c r="A31" s="23"/>
      <c r="B31" s="80" t="s">
        <v>73</v>
      </c>
      <c r="C31" s="80"/>
      <c r="D31" s="25"/>
      <c r="E31" s="24"/>
      <c r="F31" s="24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27"/>
    </row>
    <row r="32" spans="1:18" ht="12.75" customHeight="1" x14ac:dyDescent="0.25">
      <c r="A32" s="23"/>
      <c r="B32" s="24"/>
      <c r="C32" s="25" t="s">
        <v>78</v>
      </c>
      <c r="D32" s="25"/>
      <c r="E32" s="25">
        <v>69</v>
      </c>
      <c r="F32" s="25" t="s">
        <v>26</v>
      </c>
      <c r="G32" s="40">
        <v>12000</v>
      </c>
      <c r="H32" s="40">
        <v>2644</v>
      </c>
      <c r="I32" s="40">
        <v>967</v>
      </c>
      <c r="J32" s="40">
        <v>1475</v>
      </c>
      <c r="K32" s="40">
        <v>280</v>
      </c>
      <c r="L32" s="40"/>
      <c r="M32" s="40">
        <v>357.99</v>
      </c>
      <c r="N32" s="40">
        <v>560</v>
      </c>
      <c r="O32" s="40">
        <v>7334.51</v>
      </c>
      <c r="P32" s="40">
        <v>5713</v>
      </c>
      <c r="Q32" s="40"/>
      <c r="R32" s="27" t="s">
        <v>60</v>
      </c>
    </row>
    <row r="33" spans="1:18" ht="12.75" customHeight="1" x14ac:dyDescent="0.25">
      <c r="A33" s="23"/>
      <c r="B33" s="24"/>
      <c r="C33" s="24"/>
      <c r="D33" s="24"/>
      <c r="E33" s="24"/>
      <c r="F33" s="24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27"/>
    </row>
    <row r="34" spans="1:18" ht="12.75" customHeight="1" x14ac:dyDescent="0.25">
      <c r="A34" s="23"/>
      <c r="B34" s="24"/>
      <c r="C34" s="25" t="s">
        <v>47</v>
      </c>
      <c r="D34" s="25"/>
      <c r="E34" s="25">
        <v>76</v>
      </c>
      <c r="F34" s="25" t="s">
        <v>26</v>
      </c>
      <c r="G34" s="40">
        <v>15000</v>
      </c>
      <c r="H34" s="40">
        <v>3030.76</v>
      </c>
      <c r="I34" s="40">
        <v>245</v>
      </c>
      <c r="J34" s="40">
        <v>2310.48</v>
      </c>
      <c r="K34" s="40">
        <v>877.04</v>
      </c>
      <c r="L34" s="40"/>
      <c r="M34" s="40">
        <v>401.76</v>
      </c>
      <c r="N34" s="40">
        <v>27337.759999999998</v>
      </c>
      <c r="O34" s="40">
        <v>120</v>
      </c>
      <c r="P34" s="40"/>
      <c r="Q34" s="40"/>
      <c r="R34" s="27" t="s">
        <v>48</v>
      </c>
    </row>
    <row r="35" spans="1:18" ht="12.75" customHeight="1" x14ac:dyDescent="0.25">
      <c r="A35" s="23"/>
      <c r="B35" s="24"/>
      <c r="C35" s="24"/>
      <c r="D35" s="24"/>
      <c r="E35" s="24"/>
      <c r="F35" s="24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27"/>
    </row>
    <row r="36" spans="1:18" ht="12.75" customHeight="1" x14ac:dyDescent="0.25">
      <c r="A36" s="23"/>
      <c r="B36" s="24"/>
      <c r="C36" s="25" t="s">
        <v>45</v>
      </c>
      <c r="D36" s="25"/>
      <c r="E36" s="25">
        <v>90</v>
      </c>
      <c r="F36" s="25" t="s">
        <v>26</v>
      </c>
      <c r="G36" s="40">
        <v>220000</v>
      </c>
      <c r="H36" s="40">
        <v>3053.87</v>
      </c>
      <c r="I36" s="40">
        <v>450</v>
      </c>
      <c r="J36" s="40">
        <v>2591.13</v>
      </c>
      <c r="K36" s="40"/>
      <c r="L36" s="40">
        <v>12.74</v>
      </c>
      <c r="M36" s="40"/>
      <c r="N36" s="40"/>
      <c r="O36" s="40"/>
      <c r="P36" s="40"/>
      <c r="Q36" s="40"/>
      <c r="R36" s="27" t="s">
        <v>46</v>
      </c>
    </row>
    <row r="37" spans="1:18" ht="12.75" customHeight="1" thickBot="1" x14ac:dyDescent="0.3">
      <c r="A37" s="30"/>
      <c r="B37" s="31"/>
      <c r="C37" s="32"/>
      <c r="D37" s="32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4"/>
    </row>
    <row r="38" spans="1:18" ht="15.75" customHeight="1" thickBot="1" x14ac:dyDescent="0.3">
      <c r="A38" s="77" t="s">
        <v>41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9"/>
    </row>
    <row r="39" spans="1:18" ht="12" customHeight="1" x14ac:dyDescent="0.25">
      <c r="A39" s="36" t="s">
        <v>67</v>
      </c>
      <c r="B39" s="37"/>
      <c r="C39" s="28" t="s">
        <v>22</v>
      </c>
      <c r="D39" s="28"/>
      <c r="E39" s="28">
        <v>75</v>
      </c>
      <c r="F39" s="28" t="s">
        <v>13</v>
      </c>
      <c r="G39" s="29">
        <v>15000</v>
      </c>
      <c r="H39" s="29">
        <v>1587</v>
      </c>
      <c r="I39" s="29">
        <v>474</v>
      </c>
      <c r="J39" s="29">
        <v>800</v>
      </c>
      <c r="K39" s="29">
        <v>299</v>
      </c>
      <c r="L39" s="29">
        <v>14</v>
      </c>
      <c r="M39" s="29"/>
      <c r="N39" s="29">
        <v>15400</v>
      </c>
      <c r="O39" s="29">
        <v>2200</v>
      </c>
      <c r="P39" s="29"/>
      <c r="Q39" s="29"/>
      <c r="R39" s="39" t="s">
        <v>24</v>
      </c>
    </row>
    <row r="40" spans="1:18" ht="12" customHeight="1" x14ac:dyDescent="0.2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7"/>
    </row>
    <row r="41" spans="1:18" ht="12" customHeight="1" x14ac:dyDescent="0.25">
      <c r="A41" s="23" t="s">
        <v>67</v>
      </c>
      <c r="B41" s="24"/>
      <c r="C41" s="25" t="s">
        <v>37</v>
      </c>
      <c r="D41" s="25"/>
      <c r="E41" s="25">
        <v>63</v>
      </c>
      <c r="F41" s="25" t="s">
        <v>13</v>
      </c>
      <c r="G41" s="26">
        <v>14000</v>
      </c>
      <c r="H41" s="26">
        <v>970</v>
      </c>
      <c r="I41" s="26">
        <v>370</v>
      </c>
      <c r="J41" s="26">
        <v>539</v>
      </c>
      <c r="K41" s="26">
        <v>142</v>
      </c>
      <c r="L41" s="26">
        <v>19</v>
      </c>
      <c r="M41" s="26"/>
      <c r="N41" s="26">
        <v>200</v>
      </c>
      <c r="O41" s="26">
        <v>4400</v>
      </c>
      <c r="P41" s="26"/>
      <c r="Q41" s="26"/>
      <c r="R41" s="27" t="s">
        <v>38</v>
      </c>
    </row>
    <row r="42" spans="1:18" ht="12" customHeight="1" x14ac:dyDescent="0.25">
      <c r="A42" s="23"/>
      <c r="B42" s="24"/>
      <c r="C42" s="25"/>
      <c r="D42" s="25"/>
      <c r="E42" s="25"/>
      <c r="F42" s="25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7"/>
    </row>
    <row r="43" spans="1:18" ht="12" customHeight="1" x14ac:dyDescent="0.25">
      <c r="A43" s="23" t="s">
        <v>68</v>
      </c>
      <c r="B43" s="24"/>
      <c r="C43" s="25" t="s">
        <v>50</v>
      </c>
      <c r="D43" s="25"/>
      <c r="E43" s="25">
        <v>67</v>
      </c>
      <c r="F43" s="25" t="s">
        <v>13</v>
      </c>
      <c r="G43" s="26">
        <v>7000</v>
      </c>
      <c r="H43" s="26">
        <v>1602</v>
      </c>
      <c r="I43" s="26">
        <v>884</v>
      </c>
      <c r="J43" s="26">
        <v>713.49</v>
      </c>
      <c r="K43" s="26"/>
      <c r="L43" s="26">
        <v>4.68</v>
      </c>
      <c r="M43" s="26"/>
      <c r="N43" s="26">
        <v>515</v>
      </c>
      <c r="O43" s="26"/>
      <c r="P43" s="26"/>
      <c r="Q43" s="26"/>
      <c r="R43" s="27" t="s">
        <v>51</v>
      </c>
    </row>
    <row r="44" spans="1:18" ht="12" customHeight="1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7"/>
    </row>
    <row r="45" spans="1:18" ht="12" customHeight="1" x14ac:dyDescent="0.25">
      <c r="A45" s="23" t="s">
        <v>67</v>
      </c>
      <c r="B45" s="24"/>
      <c r="C45" s="25" t="s">
        <v>80</v>
      </c>
      <c r="D45" s="25"/>
      <c r="E45" s="25">
        <v>69</v>
      </c>
      <c r="F45" s="25" t="s">
        <v>13</v>
      </c>
      <c r="G45" s="26">
        <v>7000</v>
      </c>
      <c r="H45" s="26">
        <v>1632.31</v>
      </c>
      <c r="I45" s="26">
        <v>670</v>
      </c>
      <c r="J45" s="26">
        <v>620</v>
      </c>
      <c r="K45" s="26">
        <v>50</v>
      </c>
      <c r="L45" s="26">
        <v>292.31</v>
      </c>
      <c r="M45" s="26"/>
      <c r="N45" s="26">
        <v>850</v>
      </c>
      <c r="O45" s="26">
        <v>7000</v>
      </c>
      <c r="P45" s="26">
        <v>1177</v>
      </c>
      <c r="Q45" s="26"/>
      <c r="R45" s="27" t="s">
        <v>43</v>
      </c>
    </row>
    <row r="46" spans="1:18" ht="12" customHeight="1" x14ac:dyDescent="0.25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7"/>
    </row>
    <row r="47" spans="1:18" ht="12" customHeight="1" x14ac:dyDescent="0.25">
      <c r="A47" s="23" t="s">
        <v>70</v>
      </c>
      <c r="B47" s="24"/>
      <c r="C47" s="25" t="s">
        <v>81</v>
      </c>
      <c r="D47" s="25"/>
      <c r="E47" s="25">
        <v>71</v>
      </c>
      <c r="F47" s="25" t="s">
        <v>14</v>
      </c>
      <c r="G47" s="26">
        <v>130000</v>
      </c>
      <c r="H47" s="26">
        <v>1893.73</v>
      </c>
      <c r="I47" s="26">
        <v>672.5</v>
      </c>
      <c r="J47" s="26">
        <v>374.95</v>
      </c>
      <c r="K47" s="26">
        <v>796.55</v>
      </c>
      <c r="L47" s="26">
        <v>49.73</v>
      </c>
      <c r="M47" s="26"/>
      <c r="N47" s="26">
        <v>100</v>
      </c>
      <c r="O47" s="26"/>
      <c r="P47" s="26">
        <v>2248.88</v>
      </c>
      <c r="Q47" s="42" t="s">
        <v>15</v>
      </c>
      <c r="R47" s="27"/>
    </row>
    <row r="48" spans="1:18" ht="12" customHeight="1" x14ac:dyDescent="0.25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7"/>
    </row>
    <row r="49" spans="1:18" ht="12" customHeight="1" x14ac:dyDescent="0.25">
      <c r="A49" s="23"/>
      <c r="B49" s="80" t="s">
        <v>73</v>
      </c>
      <c r="C49" s="80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7"/>
    </row>
    <row r="50" spans="1:18" ht="12" customHeight="1" x14ac:dyDescent="0.25">
      <c r="A50" s="23"/>
      <c r="B50" s="24"/>
      <c r="C50" s="25" t="s">
        <v>44</v>
      </c>
      <c r="D50" s="25"/>
      <c r="E50" s="25">
        <v>85</v>
      </c>
      <c r="F50" s="25" t="s">
        <v>26</v>
      </c>
      <c r="G50" s="26">
        <v>13000</v>
      </c>
      <c r="H50" s="26">
        <v>2151</v>
      </c>
      <c r="I50" s="26">
        <v>65</v>
      </c>
      <c r="J50" s="26">
        <v>1341</v>
      </c>
      <c r="K50" s="26">
        <v>412.57</v>
      </c>
      <c r="L50" s="26">
        <v>332.44</v>
      </c>
      <c r="M50" s="26"/>
      <c r="N50" s="26">
        <v>3437</v>
      </c>
      <c r="O50" s="26">
        <v>8106.26</v>
      </c>
      <c r="P50" s="26"/>
      <c r="Q50" s="26"/>
      <c r="R50" s="27" t="s">
        <v>69</v>
      </c>
    </row>
    <row r="51" spans="1:18" ht="12" customHeight="1" x14ac:dyDescent="0.25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7"/>
    </row>
    <row r="52" spans="1:18" ht="12" customHeight="1" thickBot="1" x14ac:dyDescent="0.3">
      <c r="A52" s="30"/>
      <c r="B52" s="31"/>
      <c r="C52" s="32" t="s">
        <v>82</v>
      </c>
      <c r="D52" s="32"/>
      <c r="E52" s="32">
        <v>68</v>
      </c>
      <c r="F52" s="32" t="s">
        <v>26</v>
      </c>
      <c r="G52" s="35">
        <v>6000</v>
      </c>
      <c r="H52" s="35">
        <v>1729.34</v>
      </c>
      <c r="I52" s="35">
        <v>525</v>
      </c>
      <c r="J52" s="35">
        <v>864.46</v>
      </c>
      <c r="K52" s="35">
        <v>231</v>
      </c>
      <c r="L52" s="35">
        <v>108.88</v>
      </c>
      <c r="M52" s="35"/>
      <c r="N52" s="35"/>
      <c r="O52" s="35">
        <v>2430.7600000000002</v>
      </c>
      <c r="P52" s="35"/>
      <c r="Q52" s="35"/>
      <c r="R52" s="34" t="s">
        <v>52</v>
      </c>
    </row>
  </sheetData>
  <mergeCells count="8">
    <mergeCell ref="A38:R38"/>
    <mergeCell ref="B49:C49"/>
    <mergeCell ref="A1:R1"/>
    <mergeCell ref="B15:C15"/>
    <mergeCell ref="A3:R3"/>
    <mergeCell ref="B31:C31"/>
    <mergeCell ref="A4:R4"/>
    <mergeCell ref="A20:R20"/>
  </mergeCells>
  <printOptions horizontalCentered="1"/>
  <pageMargins left="0.23622047244094491" right="0.23622047244094491" top="0.74803149606299213" bottom="0.74803149606299213" header="0.31496062992125984" footer="0.31496062992125984"/>
  <pageSetup paperSiz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B624"/>
  <sheetViews>
    <sheetView showGridLines="0" tabSelected="1" topLeftCell="A33" zoomScale="85" zoomScaleNormal="85" workbookViewId="0">
      <selection activeCell="D51" sqref="D51"/>
    </sheetView>
  </sheetViews>
  <sheetFormatPr baseColWidth="10" defaultRowHeight="32.25" thickBottom="1" x14ac:dyDescent="0.3"/>
  <cols>
    <col min="1" max="1" width="9" style="2" customWidth="1"/>
    <col min="2" max="2" width="7.85546875" customWidth="1"/>
    <col min="3" max="4" width="10.7109375" style="2" customWidth="1"/>
    <col min="5" max="5" width="10.7109375" style="15" customWidth="1"/>
    <col min="6" max="6" width="10.7109375" style="54" customWidth="1"/>
    <col min="7" max="7" width="1.7109375" style="60" customWidth="1"/>
    <col min="8" max="8" width="9.7109375" customWidth="1"/>
    <col min="9" max="10" width="8.7109375" customWidth="1"/>
    <col min="11" max="11" width="10.140625" customWidth="1"/>
    <col min="12" max="12" width="10.7109375" customWidth="1"/>
    <col min="13" max="13" width="1.7109375" style="60" customWidth="1"/>
    <col min="14" max="14" width="8.7109375" style="3" customWidth="1"/>
    <col min="15" max="15" width="5.7109375" style="46" customWidth="1"/>
    <col min="16" max="16" width="8.7109375" customWidth="1"/>
    <col min="17" max="17" width="5.7109375" style="46" customWidth="1"/>
    <col min="18" max="18" width="9.42578125" customWidth="1"/>
    <col min="19" max="19" width="5.7109375" style="46" customWidth="1"/>
    <col min="20" max="20" width="8.7109375" customWidth="1"/>
    <col min="21" max="21" width="5.7109375" customWidth="1"/>
    <col min="22" max="22" width="8.7109375" customWidth="1"/>
    <col min="23" max="23" width="5.7109375" customWidth="1"/>
    <col min="24" max="24" width="8.7109375" customWidth="1"/>
    <col min="25" max="25" width="5.7109375" customWidth="1"/>
    <col min="26" max="26" width="10.7109375" customWidth="1"/>
    <col min="27" max="27" width="5.7109375" customWidth="1"/>
    <col min="28" max="28" width="11.42578125" style="63" customWidth="1"/>
    <col min="29" max="29" width="11.42578125" style="62" customWidth="1"/>
    <col min="30" max="30" width="10" style="63" customWidth="1"/>
    <col min="31" max="31" width="10" style="62" customWidth="1"/>
    <col min="32" max="32" width="8.7109375" customWidth="1"/>
    <col min="33" max="33" width="5.7109375" customWidth="1"/>
    <col min="34" max="34" width="8.7109375" customWidth="1"/>
    <col min="35" max="35" width="5.7109375" customWidth="1"/>
    <col min="36" max="36" width="8.7109375" customWidth="1"/>
    <col min="37" max="37" width="5.7109375" customWidth="1"/>
    <col min="38" max="38" width="8.7109375" customWidth="1"/>
    <col min="39" max="39" width="5.7109375" customWidth="1"/>
    <col min="40" max="40" width="8.7109375" customWidth="1"/>
    <col min="41" max="41" width="5.7109375" customWidth="1"/>
    <col min="42" max="42" width="10.7109375" customWidth="1"/>
    <col min="43" max="43" width="5.7109375" customWidth="1"/>
    <col min="44" max="44" width="11.5703125" style="63" customWidth="1"/>
    <col min="45" max="45" width="11.5703125" style="62" customWidth="1"/>
    <col min="46" max="46" width="11.5703125" style="63" customWidth="1"/>
    <col min="47" max="47" width="11.5703125" style="62" customWidth="1"/>
    <col min="48" max="50" width="8.7109375" customWidth="1"/>
    <col min="51" max="51" width="10.7109375" style="15" customWidth="1"/>
    <col min="52" max="52" width="5.7109375" customWidth="1"/>
    <col min="53" max="53" width="2" style="60" customWidth="1"/>
    <col min="54" max="54" width="10.7109375" style="52" customWidth="1"/>
    <col min="55" max="57" width="9.7109375" customWidth="1"/>
    <col min="58" max="59" width="10.7109375" style="58" customWidth="1"/>
    <col min="60" max="60" width="37.7109375" customWidth="1"/>
    <col min="61" max="61" width="10.7109375" style="54" customWidth="1"/>
    <col min="62" max="62" width="13.140625" style="61" customWidth="1"/>
    <col min="63" max="63" width="12.85546875" style="54" customWidth="1"/>
    <col min="64" max="64" width="13.140625" style="64" customWidth="1"/>
    <col min="65" max="65" width="24.5703125" style="61" customWidth="1"/>
    <col min="66" max="66" width="45.28515625" customWidth="1"/>
    <col min="67" max="67" width="9" style="2" customWidth="1"/>
    <col min="68" max="68" width="7.85546875" customWidth="1"/>
    <col min="69" max="70" width="10.7109375" style="2" customWidth="1"/>
    <col min="71" max="71" width="10.7109375" style="15" customWidth="1"/>
    <col min="72" max="72" width="10.7109375" style="54" customWidth="1"/>
  </cols>
  <sheetData>
    <row r="1" spans="1:704" ht="41.25" customHeight="1" thickBot="1" x14ac:dyDescent="0.3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1"/>
      <c r="AC1" s="91"/>
      <c r="AD1" s="91"/>
      <c r="AE1" s="91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1"/>
      <c r="AS1" s="91"/>
      <c r="AT1" s="91"/>
      <c r="AU1" s="91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2"/>
      <c r="BM1" s="90"/>
      <c r="BN1" s="90"/>
      <c r="BO1" s="93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5"/>
      <c r="DT1" s="88"/>
      <c r="DU1" s="88"/>
      <c r="DV1" s="88"/>
      <c r="DW1" s="88"/>
    </row>
    <row r="2" spans="1:704" s="4" customFormat="1" ht="26.25" customHeight="1" thickBot="1" x14ac:dyDescent="0.3">
      <c r="A2" s="96" t="s">
        <v>89</v>
      </c>
      <c r="B2" s="96" t="s">
        <v>10</v>
      </c>
      <c r="C2" s="96" t="s">
        <v>1</v>
      </c>
      <c r="D2" s="96" t="s">
        <v>16</v>
      </c>
      <c r="E2" s="97" t="s">
        <v>5</v>
      </c>
      <c r="F2" s="97" t="s">
        <v>128</v>
      </c>
      <c r="G2" s="98"/>
      <c r="H2" s="99" t="s">
        <v>136</v>
      </c>
      <c r="I2" s="100"/>
      <c r="J2" s="100"/>
      <c r="K2" s="100"/>
      <c r="L2" s="101"/>
      <c r="M2" s="102"/>
      <c r="N2" s="103" t="s">
        <v>101</v>
      </c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5"/>
      <c r="AB2" s="106" t="s">
        <v>253</v>
      </c>
      <c r="AC2" s="107"/>
      <c r="AD2" s="108" t="s">
        <v>256</v>
      </c>
      <c r="AE2" s="109"/>
      <c r="AF2" s="103" t="s">
        <v>108</v>
      </c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5"/>
      <c r="AR2" s="106" t="s">
        <v>253</v>
      </c>
      <c r="AS2" s="107"/>
      <c r="AT2" s="106" t="s">
        <v>256</v>
      </c>
      <c r="AU2" s="109"/>
      <c r="AV2" s="104" t="s">
        <v>109</v>
      </c>
      <c r="AW2" s="104"/>
      <c r="AX2" s="104"/>
      <c r="AY2" s="104"/>
      <c r="AZ2" s="110"/>
      <c r="BA2" s="102"/>
      <c r="BB2" s="111" t="s">
        <v>116</v>
      </c>
      <c r="BC2" s="104"/>
      <c r="BD2" s="104"/>
      <c r="BE2" s="104"/>
      <c r="BF2" s="104"/>
      <c r="BG2" s="105"/>
      <c r="BH2" s="96" t="s">
        <v>11</v>
      </c>
      <c r="BI2" s="112" t="s">
        <v>135</v>
      </c>
      <c r="BJ2" s="113" t="s">
        <v>178</v>
      </c>
      <c r="BK2" s="114" t="s">
        <v>176</v>
      </c>
      <c r="BL2" s="115" t="s">
        <v>177</v>
      </c>
      <c r="BM2" s="96" t="s">
        <v>155</v>
      </c>
      <c r="BN2" s="116" t="s">
        <v>73</v>
      </c>
      <c r="BO2" s="117" t="s">
        <v>89</v>
      </c>
      <c r="BP2" s="96" t="s">
        <v>10</v>
      </c>
      <c r="BQ2" s="96" t="s">
        <v>1</v>
      </c>
      <c r="BR2" s="96" t="s">
        <v>16</v>
      </c>
      <c r="BS2" s="97" t="s">
        <v>5</v>
      </c>
      <c r="BT2" s="97" t="s">
        <v>128</v>
      </c>
      <c r="DS2" s="70"/>
    </row>
    <row r="3" spans="1:704" s="53" customFormat="1" ht="66" customHeight="1" thickBot="1" x14ac:dyDescent="0.3">
      <c r="A3" s="118"/>
      <c r="B3" s="118"/>
      <c r="C3" s="118"/>
      <c r="D3" s="118"/>
      <c r="E3" s="119"/>
      <c r="F3" s="119"/>
      <c r="G3" s="98"/>
      <c r="H3" s="120" t="s">
        <v>114</v>
      </c>
      <c r="I3" s="121" t="s">
        <v>3</v>
      </c>
      <c r="J3" s="121" t="s">
        <v>23</v>
      </c>
      <c r="K3" s="122" t="s">
        <v>138</v>
      </c>
      <c r="L3" s="123" t="s">
        <v>111</v>
      </c>
      <c r="M3" s="124"/>
      <c r="N3" s="125" t="s">
        <v>105</v>
      </c>
      <c r="O3" s="126" t="s">
        <v>115</v>
      </c>
      <c r="P3" s="127" t="s">
        <v>133</v>
      </c>
      <c r="Q3" s="126" t="s">
        <v>115</v>
      </c>
      <c r="R3" s="121" t="s">
        <v>122</v>
      </c>
      <c r="S3" s="126" t="s">
        <v>115</v>
      </c>
      <c r="T3" s="121" t="s">
        <v>104</v>
      </c>
      <c r="U3" s="127" t="s">
        <v>115</v>
      </c>
      <c r="V3" s="121" t="s">
        <v>103</v>
      </c>
      <c r="W3" s="127" t="s">
        <v>115</v>
      </c>
      <c r="X3" s="121" t="s">
        <v>100</v>
      </c>
      <c r="Y3" s="128" t="s">
        <v>115</v>
      </c>
      <c r="Z3" s="129" t="s">
        <v>106</v>
      </c>
      <c r="AA3" s="130" t="s">
        <v>115</v>
      </c>
      <c r="AB3" s="131" t="s">
        <v>254</v>
      </c>
      <c r="AC3" s="132" t="s">
        <v>264</v>
      </c>
      <c r="AD3" s="133" t="s">
        <v>257</v>
      </c>
      <c r="AE3" s="132" t="s">
        <v>302</v>
      </c>
      <c r="AF3" s="134" t="s">
        <v>102</v>
      </c>
      <c r="AG3" s="127" t="s">
        <v>115</v>
      </c>
      <c r="AH3" s="121" t="s">
        <v>129</v>
      </c>
      <c r="AI3" s="127" t="s">
        <v>115</v>
      </c>
      <c r="AJ3" s="121" t="s">
        <v>130</v>
      </c>
      <c r="AK3" s="127" t="s">
        <v>115</v>
      </c>
      <c r="AL3" s="121" t="s">
        <v>110</v>
      </c>
      <c r="AM3" s="127" t="s">
        <v>115</v>
      </c>
      <c r="AN3" s="121" t="s">
        <v>107</v>
      </c>
      <c r="AO3" s="128" t="s">
        <v>115</v>
      </c>
      <c r="AP3" s="135" t="s">
        <v>106</v>
      </c>
      <c r="AQ3" s="130" t="s">
        <v>115</v>
      </c>
      <c r="AR3" s="131" t="s">
        <v>254</v>
      </c>
      <c r="AS3" s="132" t="s">
        <v>255</v>
      </c>
      <c r="AT3" s="136" t="s">
        <v>257</v>
      </c>
      <c r="AU3" s="137" t="s">
        <v>255</v>
      </c>
      <c r="AV3" s="125" t="s">
        <v>114</v>
      </c>
      <c r="AW3" s="121" t="s">
        <v>3</v>
      </c>
      <c r="AX3" s="138" t="s">
        <v>23</v>
      </c>
      <c r="AY3" s="139" t="s">
        <v>117</v>
      </c>
      <c r="AZ3" s="140" t="s">
        <v>115</v>
      </c>
      <c r="BA3" s="124"/>
      <c r="BB3" s="141" t="s">
        <v>18</v>
      </c>
      <c r="BC3" s="142" t="s">
        <v>131</v>
      </c>
      <c r="BD3" s="142" t="s">
        <v>132</v>
      </c>
      <c r="BE3" s="143" t="s">
        <v>127</v>
      </c>
      <c r="BF3" s="144" t="s">
        <v>301</v>
      </c>
      <c r="BG3" s="144" t="s">
        <v>126</v>
      </c>
      <c r="BH3" s="118"/>
      <c r="BI3" s="145"/>
      <c r="BJ3" s="146"/>
      <c r="BK3" s="147"/>
      <c r="BL3" s="148"/>
      <c r="BM3" s="118"/>
      <c r="BN3" s="149"/>
      <c r="BO3" s="150"/>
      <c r="BP3" s="118"/>
      <c r="BQ3" s="118"/>
      <c r="BR3" s="118"/>
      <c r="BS3" s="119"/>
      <c r="BT3" s="119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2"/>
    </row>
    <row r="4" spans="1:704" s="59" customFormat="1" ht="21.75" customHeight="1" thickBot="1" x14ac:dyDescent="0.3">
      <c r="A4" s="153">
        <v>1</v>
      </c>
      <c r="B4" s="154" t="s">
        <v>12</v>
      </c>
      <c r="C4" s="154" t="s">
        <v>87</v>
      </c>
      <c r="D4" s="154" t="s">
        <v>153</v>
      </c>
      <c r="E4" s="155">
        <v>12000</v>
      </c>
      <c r="F4" s="156">
        <v>3274.92</v>
      </c>
      <c r="G4" s="157"/>
      <c r="H4" s="158">
        <v>15400</v>
      </c>
      <c r="I4" s="159">
        <v>2200</v>
      </c>
      <c r="J4" s="159">
        <v>0</v>
      </c>
      <c r="K4" s="160">
        <v>0</v>
      </c>
      <c r="L4" s="161">
        <f>SUM(L11+L12+L16+L18+L19+L21+L22+L24+L25+L26+L28+L32+L33+L34+L37+L39+L40+L41+L42)/19</f>
        <v>11454.437368421053</v>
      </c>
      <c r="M4" s="157"/>
      <c r="N4" s="162">
        <v>400</v>
      </c>
      <c r="O4" s="163">
        <f t="shared" ref="O4:O25" si="0">SUM(N4/F4)</f>
        <v>0.12214038816215357</v>
      </c>
      <c r="P4" s="164">
        <v>80</v>
      </c>
      <c r="Q4" s="163">
        <f t="shared" ref="Q4:Q25" si="1">SUM(P4/F4)</f>
        <v>2.4428077632430715E-2</v>
      </c>
      <c r="R4" s="164">
        <v>112</v>
      </c>
      <c r="S4" s="163">
        <f t="shared" ref="S4:S20" si="2">SUM(R4/F4)</f>
        <v>3.4199308685403003E-2</v>
      </c>
      <c r="T4" s="164">
        <v>150</v>
      </c>
      <c r="U4" s="163">
        <f>SUM(T4/F4)</f>
        <v>4.5802645560807591E-2</v>
      </c>
      <c r="V4" s="159">
        <v>0</v>
      </c>
      <c r="W4" s="163">
        <f t="shared" ref="W4:W25" si="3">SUM(V4/F4)</f>
        <v>0</v>
      </c>
      <c r="X4" s="159">
        <v>0</v>
      </c>
      <c r="Y4" s="165">
        <f t="shared" ref="Y4:Y25" si="4">SUM(X4/F4)</f>
        <v>0</v>
      </c>
      <c r="Z4" s="166">
        <f>SUM(N4+P4+R4+T4+V4+X4)</f>
        <v>742</v>
      </c>
      <c r="AA4" s="167">
        <f t="shared" ref="AA4:AA25" si="5">SUM(Z4/F4)</f>
        <v>0.22657042004079489</v>
      </c>
      <c r="AB4" s="168"/>
      <c r="AC4" s="169"/>
      <c r="AD4" s="170"/>
      <c r="AE4" s="169"/>
      <c r="AF4" s="171">
        <v>845</v>
      </c>
      <c r="AG4" s="163">
        <f t="shared" ref="AG4:AG25" si="6">SUM(AF4/F4)</f>
        <v>0.25802156999254944</v>
      </c>
      <c r="AH4" s="159">
        <v>0</v>
      </c>
      <c r="AI4" s="163">
        <f t="shared" ref="AI4:AI25" si="7">SUM(AH4/F4)</f>
        <v>0</v>
      </c>
      <c r="AJ4" s="159">
        <v>374.67</v>
      </c>
      <c r="AK4" s="163">
        <f t="shared" ref="AK4:AK25" si="8">SUM(AJ4/F4)</f>
        <v>0.11440584808178521</v>
      </c>
      <c r="AL4" s="159">
        <v>149</v>
      </c>
      <c r="AM4" s="163">
        <f t="shared" ref="AM4:AM25" si="9">SUM(AL4/F4)</f>
        <v>4.5497294590402207E-2</v>
      </c>
      <c r="AN4" s="159">
        <v>0</v>
      </c>
      <c r="AO4" s="165">
        <f t="shared" ref="AO4:AO16" si="10">SUM(AN4/F4)</f>
        <v>0</v>
      </c>
      <c r="AP4" s="172">
        <f>SUM(AF4:AN4)</f>
        <v>1369.0879247126647</v>
      </c>
      <c r="AQ4" s="167">
        <f t="shared" ref="AQ4:AQ25" si="11">SUM(AP4/F4)</f>
        <v>0.41805232638130541</v>
      </c>
      <c r="AR4" s="168"/>
      <c r="AS4" s="169"/>
      <c r="AT4" s="173"/>
      <c r="AU4" s="174"/>
      <c r="AV4" s="158">
        <v>445</v>
      </c>
      <c r="AW4" s="159">
        <v>66</v>
      </c>
      <c r="AX4" s="175">
        <v>0</v>
      </c>
      <c r="AY4" s="176">
        <f t="shared" ref="AY4:AY23" si="12">SUM(AV4:AX4)</f>
        <v>511</v>
      </c>
      <c r="AZ4" s="177">
        <f t="shared" ref="AZ4:AZ13" si="13">SUM(AY4/F4)</f>
        <v>0.1560343458771512</v>
      </c>
      <c r="BA4" s="157"/>
      <c r="BB4" s="178">
        <f t="shared" ref="BB4" si="14">SUM(F4)</f>
        <v>3274.92</v>
      </c>
      <c r="BC4" s="179">
        <f t="shared" ref="BC4:BC25" si="15">SUM(Z4+AP4+AY4)</f>
        <v>2622.087924712665</v>
      </c>
      <c r="BD4" s="179">
        <f t="shared" ref="BD4:BD13" si="16">SUM(F4*10)/100</f>
        <v>327.49200000000002</v>
      </c>
      <c r="BE4" s="166">
        <f>SUM(BC4+BD4)</f>
        <v>2949.5799247126652</v>
      </c>
      <c r="BF4" s="180">
        <f>SUM(BB4-BC4)</f>
        <v>652.8320752873351</v>
      </c>
      <c r="BG4" s="180">
        <f t="shared" ref="BG4:BG16" si="17">SUM(BB4-BE4)</f>
        <v>325.34007528733491</v>
      </c>
      <c r="BH4" s="181" t="s">
        <v>86</v>
      </c>
      <c r="BI4" s="182">
        <v>500</v>
      </c>
      <c r="BJ4" s="183" t="s">
        <v>158</v>
      </c>
      <c r="BK4" s="184">
        <v>10</v>
      </c>
      <c r="BL4" s="185">
        <v>0</v>
      </c>
      <c r="BM4" s="186" t="s">
        <v>159</v>
      </c>
      <c r="BN4" s="187" t="s">
        <v>185</v>
      </c>
      <c r="BO4" s="188">
        <v>1</v>
      </c>
      <c r="BP4" s="154" t="s">
        <v>12</v>
      </c>
      <c r="BQ4" s="154" t="s">
        <v>87</v>
      </c>
      <c r="BR4" s="154" t="s">
        <v>153</v>
      </c>
      <c r="BS4" s="155">
        <v>12000</v>
      </c>
      <c r="BT4" s="155">
        <v>3274.92</v>
      </c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90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7"/>
      <c r="JA4" s="67"/>
      <c r="JB4" s="67"/>
      <c r="JC4" s="67"/>
      <c r="JD4" s="67"/>
      <c r="JE4" s="67"/>
      <c r="JF4" s="67"/>
      <c r="JG4" s="67"/>
      <c r="JH4" s="67"/>
      <c r="JI4" s="67"/>
      <c r="JJ4" s="67"/>
      <c r="JK4" s="67"/>
      <c r="JL4" s="67"/>
      <c r="JM4" s="67"/>
      <c r="JN4" s="67"/>
      <c r="JO4" s="67"/>
      <c r="JP4" s="67"/>
      <c r="JQ4" s="67"/>
      <c r="JR4" s="67"/>
      <c r="JS4" s="67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67"/>
      <c r="KF4" s="67"/>
      <c r="KG4" s="67"/>
      <c r="KH4" s="67"/>
      <c r="KI4" s="67"/>
      <c r="KJ4" s="67"/>
      <c r="KK4" s="67"/>
      <c r="KL4" s="67"/>
      <c r="KM4" s="67"/>
      <c r="KN4" s="67"/>
      <c r="KO4" s="67"/>
      <c r="KP4" s="67"/>
      <c r="KQ4" s="67"/>
      <c r="KR4" s="67"/>
      <c r="KS4" s="67"/>
      <c r="KT4" s="67"/>
      <c r="KU4" s="67"/>
      <c r="KV4" s="67"/>
      <c r="KW4" s="67"/>
      <c r="KX4" s="67"/>
      <c r="KY4" s="67"/>
      <c r="KZ4" s="67"/>
      <c r="LA4" s="67"/>
      <c r="LB4" s="67"/>
      <c r="LC4" s="67"/>
      <c r="LD4" s="67"/>
      <c r="LE4" s="67"/>
      <c r="LF4" s="67"/>
      <c r="LG4" s="67"/>
      <c r="LH4" s="67"/>
      <c r="LI4" s="67"/>
      <c r="LJ4" s="67"/>
      <c r="LK4" s="67"/>
      <c r="LL4" s="67"/>
      <c r="LM4" s="67"/>
      <c r="LN4" s="67"/>
      <c r="LO4" s="67"/>
      <c r="LP4" s="67"/>
      <c r="LQ4" s="67"/>
      <c r="LR4" s="67"/>
      <c r="LS4" s="67"/>
      <c r="LT4" s="67"/>
      <c r="LU4" s="67"/>
      <c r="LV4" s="67"/>
      <c r="LW4" s="67"/>
      <c r="LX4" s="67"/>
      <c r="LY4" s="67"/>
      <c r="LZ4" s="67"/>
      <c r="MA4" s="67"/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67"/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7"/>
      <c r="NZ4" s="67"/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7"/>
      <c r="OR4" s="67"/>
      <c r="OS4" s="67"/>
      <c r="OT4" s="67"/>
      <c r="OU4" s="67"/>
      <c r="OV4" s="67"/>
      <c r="OW4" s="67"/>
      <c r="OX4" s="67"/>
      <c r="OY4" s="67"/>
      <c r="OZ4" s="67"/>
      <c r="PA4" s="67"/>
      <c r="PB4" s="67"/>
      <c r="PC4" s="67"/>
      <c r="PD4" s="67"/>
      <c r="PE4" s="67"/>
      <c r="PF4" s="67"/>
      <c r="PG4" s="67"/>
      <c r="PH4" s="67"/>
      <c r="PI4" s="67"/>
      <c r="PJ4" s="67"/>
      <c r="PK4" s="67"/>
      <c r="PL4" s="67"/>
      <c r="PM4" s="67"/>
      <c r="PN4" s="67"/>
      <c r="PO4" s="67"/>
      <c r="PP4" s="67"/>
      <c r="PQ4" s="67"/>
      <c r="PR4" s="67"/>
      <c r="PS4" s="67"/>
      <c r="PT4" s="67"/>
      <c r="PU4" s="67"/>
      <c r="PV4" s="67"/>
      <c r="PW4" s="67"/>
      <c r="PX4" s="67"/>
      <c r="PY4" s="67"/>
      <c r="PZ4" s="67"/>
      <c r="QA4" s="67"/>
      <c r="QB4" s="67"/>
      <c r="QC4" s="67"/>
      <c r="QD4" s="67"/>
      <c r="QE4" s="67"/>
      <c r="QF4" s="67"/>
      <c r="QG4" s="67"/>
      <c r="QH4" s="67"/>
      <c r="QI4" s="67"/>
      <c r="QJ4" s="67"/>
      <c r="QK4" s="67"/>
      <c r="QL4" s="67"/>
      <c r="QM4" s="67"/>
      <c r="QN4" s="67"/>
      <c r="QO4" s="67"/>
      <c r="QP4" s="67"/>
      <c r="QQ4" s="67"/>
      <c r="QR4" s="67"/>
      <c r="QS4" s="67"/>
      <c r="QT4" s="67"/>
      <c r="QU4" s="67"/>
      <c r="QV4" s="67"/>
      <c r="QW4" s="67"/>
      <c r="QX4" s="67"/>
      <c r="QY4" s="67"/>
      <c r="QZ4" s="67"/>
      <c r="RA4" s="67"/>
      <c r="RB4" s="67"/>
      <c r="RC4" s="67"/>
      <c r="RD4" s="67"/>
      <c r="RE4" s="67"/>
      <c r="RF4" s="67"/>
      <c r="RG4" s="67"/>
      <c r="RH4" s="67"/>
      <c r="RI4" s="67"/>
      <c r="RJ4" s="67"/>
      <c r="RK4" s="67"/>
      <c r="RL4" s="67"/>
      <c r="RM4" s="67"/>
      <c r="RN4" s="67"/>
      <c r="RO4" s="67"/>
      <c r="RP4" s="67"/>
      <c r="RQ4" s="67"/>
      <c r="RR4" s="67"/>
      <c r="RS4" s="67"/>
      <c r="RT4" s="67"/>
      <c r="RU4" s="67"/>
      <c r="RV4" s="67"/>
      <c r="RW4" s="67"/>
      <c r="RX4" s="67"/>
      <c r="RY4" s="67"/>
      <c r="RZ4" s="67"/>
      <c r="SA4" s="67"/>
      <c r="SB4" s="67"/>
      <c r="SC4" s="67"/>
      <c r="SD4" s="67"/>
      <c r="SE4" s="67"/>
      <c r="SF4" s="67"/>
      <c r="SG4" s="67"/>
      <c r="SH4" s="67"/>
      <c r="SI4" s="67"/>
      <c r="SJ4" s="67"/>
      <c r="SK4" s="67"/>
      <c r="SL4" s="67"/>
      <c r="SM4" s="67"/>
      <c r="SN4" s="67"/>
      <c r="SO4" s="67"/>
      <c r="SP4" s="67"/>
      <c r="SQ4" s="67"/>
      <c r="SR4" s="67"/>
      <c r="SS4" s="67"/>
      <c r="ST4" s="67"/>
      <c r="SU4" s="67"/>
      <c r="SV4" s="67"/>
      <c r="SW4" s="67"/>
      <c r="SX4" s="67"/>
      <c r="SY4" s="67"/>
      <c r="SZ4" s="67"/>
      <c r="TA4" s="67"/>
      <c r="TB4" s="67"/>
      <c r="TC4" s="67"/>
      <c r="TD4" s="67"/>
      <c r="TE4" s="67"/>
      <c r="TF4" s="67"/>
      <c r="TG4" s="67"/>
      <c r="TH4" s="67"/>
      <c r="TI4" s="67"/>
      <c r="TJ4" s="67"/>
      <c r="TK4" s="67"/>
      <c r="TL4" s="67"/>
      <c r="TM4" s="67"/>
      <c r="TN4" s="67"/>
      <c r="TO4" s="67"/>
      <c r="TP4" s="67"/>
      <c r="TQ4" s="67"/>
      <c r="TR4" s="67"/>
      <c r="TS4" s="67"/>
      <c r="TT4" s="67"/>
      <c r="TU4" s="67"/>
      <c r="TV4" s="67"/>
      <c r="TW4" s="67"/>
      <c r="TX4" s="67"/>
      <c r="TY4" s="67"/>
      <c r="TZ4" s="67"/>
      <c r="UA4" s="67"/>
      <c r="UB4" s="67"/>
      <c r="UC4" s="67"/>
      <c r="UD4" s="67"/>
      <c r="UE4" s="67"/>
      <c r="UF4" s="67"/>
      <c r="UG4" s="67"/>
      <c r="UH4" s="67"/>
      <c r="UI4" s="67"/>
      <c r="UJ4" s="67"/>
      <c r="UK4" s="67"/>
      <c r="UL4" s="67"/>
      <c r="UM4" s="67"/>
      <c r="UN4" s="67"/>
      <c r="UO4" s="67"/>
      <c r="UP4" s="67"/>
      <c r="UQ4" s="67"/>
      <c r="UR4" s="67"/>
      <c r="US4" s="67"/>
      <c r="UT4" s="67"/>
      <c r="UU4" s="67"/>
      <c r="UV4" s="67"/>
      <c r="UW4" s="67"/>
      <c r="UX4" s="67"/>
      <c r="UY4" s="67"/>
      <c r="UZ4" s="67"/>
      <c r="VA4" s="67"/>
      <c r="VB4" s="67"/>
      <c r="VC4" s="67"/>
      <c r="VD4" s="67"/>
      <c r="VE4" s="67"/>
      <c r="VF4" s="67"/>
      <c r="VG4" s="67"/>
      <c r="VH4" s="67"/>
      <c r="VI4" s="67"/>
      <c r="VJ4" s="67"/>
      <c r="VK4" s="67"/>
      <c r="VL4" s="67"/>
      <c r="VM4" s="67"/>
      <c r="VN4" s="67"/>
      <c r="VO4" s="67"/>
      <c r="VP4" s="67"/>
      <c r="VQ4" s="67"/>
      <c r="VR4" s="67"/>
      <c r="VS4" s="67"/>
      <c r="VT4" s="67"/>
      <c r="VU4" s="67"/>
      <c r="VV4" s="67"/>
      <c r="VW4" s="67"/>
      <c r="VX4" s="67"/>
      <c r="VY4" s="67"/>
      <c r="VZ4" s="67"/>
      <c r="WA4" s="67"/>
      <c r="WB4" s="67"/>
      <c r="WC4" s="67"/>
      <c r="WD4" s="67"/>
      <c r="WE4" s="67"/>
      <c r="WF4" s="67"/>
      <c r="WG4" s="67"/>
      <c r="WH4" s="67"/>
      <c r="WI4" s="67"/>
      <c r="WJ4" s="67"/>
      <c r="WK4" s="67"/>
      <c r="WL4" s="67"/>
      <c r="WM4" s="67"/>
      <c r="WN4" s="67"/>
      <c r="WO4" s="67"/>
      <c r="WP4" s="67"/>
      <c r="WQ4" s="67"/>
      <c r="WR4" s="67"/>
      <c r="WS4" s="67"/>
      <c r="WT4" s="67"/>
      <c r="WU4" s="67"/>
      <c r="WV4" s="67"/>
      <c r="WW4" s="67"/>
      <c r="WX4" s="67"/>
      <c r="WY4" s="67"/>
      <c r="WZ4" s="67"/>
      <c r="XA4" s="67"/>
      <c r="XB4" s="67"/>
      <c r="XC4" s="67"/>
      <c r="XD4" s="67"/>
      <c r="XE4" s="67"/>
      <c r="XF4" s="67"/>
      <c r="XG4" s="67"/>
      <c r="XH4" s="67"/>
      <c r="XI4" s="67"/>
      <c r="XJ4" s="67"/>
      <c r="XK4" s="67"/>
      <c r="XL4" s="67"/>
      <c r="XM4" s="67"/>
      <c r="XN4" s="67"/>
      <c r="XO4" s="67"/>
      <c r="XP4" s="67"/>
      <c r="XQ4" s="67"/>
      <c r="XR4" s="67"/>
      <c r="XS4" s="67"/>
      <c r="XT4" s="67"/>
      <c r="XU4" s="67"/>
      <c r="XV4" s="67"/>
      <c r="XW4" s="67"/>
      <c r="XX4" s="67"/>
      <c r="XY4" s="67"/>
      <c r="XZ4" s="67"/>
      <c r="YA4" s="67"/>
      <c r="YB4" s="67"/>
      <c r="YC4" s="67"/>
      <c r="YD4" s="67"/>
      <c r="YE4" s="67"/>
      <c r="YF4" s="67"/>
      <c r="YG4" s="67"/>
      <c r="YH4" s="67"/>
      <c r="YI4" s="67"/>
      <c r="YJ4" s="67"/>
      <c r="YK4" s="67"/>
      <c r="YL4" s="67"/>
      <c r="YM4" s="67"/>
      <c r="YN4" s="67"/>
      <c r="YO4" s="67"/>
      <c r="YP4" s="67"/>
      <c r="YQ4" s="67"/>
      <c r="YR4" s="67"/>
      <c r="YS4" s="67"/>
      <c r="YT4" s="67"/>
      <c r="YU4" s="67"/>
      <c r="YV4" s="67"/>
      <c r="YW4" s="67"/>
      <c r="YX4" s="67"/>
      <c r="YY4" s="67"/>
      <c r="YZ4" s="67"/>
      <c r="ZA4" s="67"/>
      <c r="ZB4" s="67"/>
      <c r="ZC4" s="67"/>
      <c r="ZD4" s="67"/>
      <c r="ZE4" s="67"/>
      <c r="ZF4" s="67"/>
      <c r="ZG4" s="67"/>
      <c r="ZH4" s="67"/>
      <c r="ZI4" s="67"/>
      <c r="ZJ4" s="67"/>
      <c r="ZK4" s="67"/>
      <c r="ZL4" s="67"/>
      <c r="ZM4" s="67"/>
      <c r="ZN4" s="67"/>
      <c r="ZO4" s="67"/>
      <c r="ZP4" s="67"/>
      <c r="ZQ4" s="67"/>
      <c r="ZR4" s="67"/>
      <c r="ZS4" s="67"/>
      <c r="ZT4" s="67"/>
      <c r="ZU4" s="67"/>
      <c r="ZV4" s="67"/>
      <c r="ZW4" s="67"/>
      <c r="ZX4" s="67"/>
      <c r="ZY4" s="67"/>
      <c r="ZZ4" s="67"/>
      <c r="AAA4" s="67"/>
      <c r="AAB4" s="67"/>
    </row>
    <row r="5" spans="1:704" s="59" customFormat="1" ht="21.75" customHeight="1" thickBot="1" x14ac:dyDescent="0.3">
      <c r="A5" s="153">
        <f t="shared" ref="A5:A43" si="18">SUM(A4+1)</f>
        <v>2</v>
      </c>
      <c r="B5" s="154" t="s">
        <v>12</v>
      </c>
      <c r="C5" s="154" t="s">
        <v>98</v>
      </c>
      <c r="D5" s="154" t="s">
        <v>13</v>
      </c>
      <c r="E5" s="155">
        <v>22000</v>
      </c>
      <c r="F5" s="156">
        <v>2651.94</v>
      </c>
      <c r="G5" s="157"/>
      <c r="H5" s="158">
        <v>0</v>
      </c>
      <c r="I5" s="159">
        <v>0</v>
      </c>
      <c r="J5" s="159">
        <v>0</v>
      </c>
      <c r="K5" s="160">
        <v>0</v>
      </c>
      <c r="L5" s="161">
        <f t="shared" ref="L5:L8" si="19">SUM(H5:K5)</f>
        <v>0</v>
      </c>
      <c r="M5" s="157"/>
      <c r="N5" s="191">
        <v>600</v>
      </c>
      <c r="O5" s="163">
        <f t="shared" ref="O5:O8" si="20">SUM(N5/F5)</f>
        <v>0.22624946265752618</v>
      </c>
      <c r="P5" s="192">
        <v>160</v>
      </c>
      <c r="Q5" s="163">
        <f t="shared" ref="Q5:Q8" si="21">SUM(P5/F5)</f>
        <v>6.0333190042006983E-2</v>
      </c>
      <c r="R5" s="192">
        <v>200</v>
      </c>
      <c r="S5" s="163">
        <f t="shared" ref="S5:S7" si="22">SUM(R5/F5)</f>
        <v>7.5416487552508724E-2</v>
      </c>
      <c r="T5" s="192">
        <v>0</v>
      </c>
      <c r="U5" s="163">
        <f>SUM(T5/F5)</f>
        <v>0</v>
      </c>
      <c r="V5" s="193">
        <v>0</v>
      </c>
      <c r="W5" s="163">
        <f t="shared" ref="W5:W8" si="23">SUM(V5/F5)</f>
        <v>0</v>
      </c>
      <c r="X5" s="193">
        <v>100</v>
      </c>
      <c r="Y5" s="165">
        <f t="shared" ref="Y5:Y8" si="24">SUM(X5/F5)</f>
        <v>3.7708243776254362E-2</v>
      </c>
      <c r="Z5" s="166">
        <f t="shared" ref="Z5:Z10" si="25">SUM(N5+P5+R5+T5+V5+X5)</f>
        <v>1060</v>
      </c>
      <c r="AA5" s="167">
        <f t="shared" ref="AA5:AA8" si="26">SUM(Z5/F5)</f>
        <v>0.39970738402829625</v>
      </c>
      <c r="AB5" s="168"/>
      <c r="AC5" s="169"/>
      <c r="AD5" s="170"/>
      <c r="AE5" s="169"/>
      <c r="AF5" s="194">
        <v>520</v>
      </c>
      <c r="AG5" s="163">
        <f t="shared" ref="AG5:AG8" si="27">SUM(AF5/F5)</f>
        <v>0.19608286763652269</v>
      </c>
      <c r="AH5" s="193">
        <v>0</v>
      </c>
      <c r="AI5" s="163">
        <f t="shared" ref="AI5:AI8" si="28">SUM(AH5/F5)</f>
        <v>0</v>
      </c>
      <c r="AJ5" s="193">
        <v>49.16</v>
      </c>
      <c r="AK5" s="163">
        <f t="shared" ref="AK5:AK8" si="29">SUM(AJ5/F5)</f>
        <v>1.8537372640406644E-2</v>
      </c>
      <c r="AL5" s="193">
        <v>160</v>
      </c>
      <c r="AM5" s="163">
        <f t="shared" ref="AM5:AM8" si="30">SUM(AL5/F5)</f>
        <v>6.0333190042006983E-2</v>
      </c>
      <c r="AN5" s="193">
        <v>170</v>
      </c>
      <c r="AO5" s="165">
        <f t="shared" ref="AO5:AO7" si="31">SUM(AN5/F5)</f>
        <v>6.4104014419632413E-2</v>
      </c>
      <c r="AP5" s="195">
        <f>SUM(AF5:AN5)</f>
        <v>899.43495343031884</v>
      </c>
      <c r="AQ5" s="167">
        <f t="shared" ref="AQ5:AQ8" si="32">SUM(AP5/F5)</f>
        <v>0.33916112484834454</v>
      </c>
      <c r="AR5" s="168"/>
      <c r="AS5" s="169"/>
      <c r="AT5" s="173"/>
      <c r="AU5" s="174"/>
      <c r="AV5" s="158">
        <v>0</v>
      </c>
      <c r="AW5" s="159">
        <v>0</v>
      </c>
      <c r="AX5" s="175">
        <v>0</v>
      </c>
      <c r="AY5" s="196">
        <f t="shared" ref="AY5:AY9" si="33">SUM(AV5:AX5)</f>
        <v>0</v>
      </c>
      <c r="AZ5" s="177">
        <f t="shared" ref="AZ5:AZ7" si="34">SUM(AY5/F5)</f>
        <v>0</v>
      </c>
      <c r="BA5" s="98"/>
      <c r="BB5" s="197">
        <f t="shared" ref="BB5:BB8" si="35">SUM(F5)</f>
        <v>2651.94</v>
      </c>
      <c r="BC5" s="179">
        <f t="shared" ref="BC5:BC10" si="36">SUM(Z5+AP5+AY5)</f>
        <v>1959.4349534303187</v>
      </c>
      <c r="BD5" s="198">
        <f t="shared" ref="BD5" si="37">SUM(F5*10)/100</f>
        <v>265.19400000000002</v>
      </c>
      <c r="BE5" s="199">
        <f>SUM(BC5+BD5)</f>
        <v>2224.6289534303187</v>
      </c>
      <c r="BF5" s="180">
        <f t="shared" ref="BF5:BF43" si="38">SUM(BB5-BC5)</f>
        <v>692.50504656968133</v>
      </c>
      <c r="BG5" s="180">
        <f t="shared" ref="BG5:BG10" si="39">SUM(BB5-BE5)</f>
        <v>427.31104656968137</v>
      </c>
      <c r="BH5" s="200" t="s">
        <v>97</v>
      </c>
      <c r="BI5" s="201">
        <v>0</v>
      </c>
      <c r="BJ5" s="202" t="s">
        <v>154</v>
      </c>
      <c r="BK5" s="203">
        <v>12</v>
      </c>
      <c r="BL5" s="204" t="s">
        <v>303</v>
      </c>
      <c r="BM5" s="205" t="s">
        <v>162</v>
      </c>
      <c r="BN5" s="206" t="s">
        <v>186</v>
      </c>
      <c r="BO5" s="188">
        <f t="shared" ref="BO5:BO43" si="40">SUM(BO4+1)</f>
        <v>2</v>
      </c>
      <c r="BP5" s="154" t="s">
        <v>12</v>
      </c>
      <c r="BQ5" s="154" t="s">
        <v>98</v>
      </c>
      <c r="BR5" s="154" t="s">
        <v>13</v>
      </c>
      <c r="BS5" s="155">
        <v>22000</v>
      </c>
      <c r="BT5" s="155">
        <v>2651.94</v>
      </c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89"/>
      <c r="CX5" s="189"/>
      <c r="CY5" s="189"/>
      <c r="CZ5" s="189"/>
      <c r="DA5" s="189"/>
      <c r="DB5" s="189"/>
      <c r="DC5" s="189"/>
      <c r="DD5" s="189"/>
      <c r="DE5" s="189"/>
      <c r="DF5" s="189"/>
      <c r="DG5" s="189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89"/>
      <c r="DS5" s="190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67"/>
      <c r="IY5" s="67"/>
      <c r="IZ5" s="67"/>
      <c r="JA5" s="67"/>
      <c r="JB5" s="67"/>
      <c r="JC5" s="67"/>
      <c r="JD5" s="67"/>
      <c r="JE5" s="67"/>
      <c r="JF5" s="67"/>
      <c r="JG5" s="67"/>
      <c r="JH5" s="67"/>
      <c r="JI5" s="67"/>
      <c r="JJ5" s="67"/>
      <c r="JK5" s="67"/>
      <c r="JL5" s="67"/>
      <c r="JM5" s="67"/>
      <c r="JN5" s="67"/>
      <c r="JO5" s="67"/>
      <c r="JP5" s="67"/>
      <c r="JQ5" s="67"/>
      <c r="JR5" s="67"/>
      <c r="JS5" s="67"/>
      <c r="JT5" s="67"/>
      <c r="JU5" s="67"/>
      <c r="JV5" s="67"/>
      <c r="JW5" s="67"/>
      <c r="JX5" s="67"/>
      <c r="JY5" s="67"/>
      <c r="JZ5" s="67"/>
      <c r="KA5" s="67"/>
      <c r="KB5" s="67"/>
      <c r="KC5" s="67"/>
      <c r="KD5" s="67"/>
      <c r="KE5" s="67"/>
      <c r="KF5" s="67"/>
      <c r="KG5" s="67"/>
      <c r="KH5" s="67"/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7"/>
      <c r="KZ5" s="67"/>
      <c r="LA5" s="67"/>
      <c r="LB5" s="67"/>
      <c r="LC5" s="67"/>
      <c r="LD5" s="67"/>
      <c r="LE5" s="67"/>
      <c r="LF5" s="67"/>
      <c r="LG5" s="67"/>
      <c r="LH5" s="67"/>
      <c r="LI5" s="67"/>
      <c r="LJ5" s="67"/>
      <c r="LK5" s="67"/>
      <c r="LL5" s="67"/>
      <c r="LM5" s="67"/>
      <c r="LN5" s="67"/>
      <c r="LO5" s="67"/>
      <c r="LP5" s="67"/>
      <c r="LQ5" s="67"/>
      <c r="LR5" s="67"/>
      <c r="LS5" s="67"/>
      <c r="LT5" s="67"/>
      <c r="LU5" s="67"/>
      <c r="LV5" s="67"/>
      <c r="LW5" s="67"/>
      <c r="LX5" s="67"/>
      <c r="LY5" s="67"/>
      <c r="LZ5" s="67"/>
      <c r="MA5" s="67"/>
      <c r="MB5" s="67"/>
      <c r="MC5" s="67"/>
      <c r="MD5" s="67"/>
      <c r="ME5" s="67"/>
      <c r="MF5" s="67"/>
      <c r="MG5" s="67"/>
      <c r="MH5" s="67"/>
      <c r="MI5" s="67"/>
      <c r="MJ5" s="67"/>
      <c r="MK5" s="67"/>
      <c r="ML5" s="67"/>
      <c r="MM5" s="67"/>
      <c r="MN5" s="67"/>
      <c r="MO5" s="67"/>
      <c r="MP5" s="67"/>
      <c r="MQ5" s="67"/>
      <c r="MR5" s="67"/>
      <c r="MS5" s="67"/>
      <c r="MT5" s="67"/>
      <c r="MU5" s="67"/>
      <c r="MV5" s="67"/>
      <c r="MW5" s="67"/>
      <c r="MX5" s="67"/>
      <c r="MY5" s="67"/>
      <c r="MZ5" s="67"/>
      <c r="NA5" s="67"/>
      <c r="NB5" s="67"/>
      <c r="NC5" s="67"/>
      <c r="ND5" s="67"/>
      <c r="NE5" s="67"/>
      <c r="NF5" s="67"/>
      <c r="NG5" s="67"/>
      <c r="NH5" s="67"/>
      <c r="NI5" s="67"/>
      <c r="NJ5" s="67"/>
      <c r="NK5" s="67"/>
      <c r="NL5" s="67"/>
      <c r="NM5" s="67"/>
      <c r="NN5" s="67"/>
      <c r="NO5" s="67"/>
      <c r="NP5" s="67"/>
      <c r="NQ5" s="67"/>
      <c r="NR5" s="67"/>
      <c r="NS5" s="67"/>
      <c r="NT5" s="67"/>
      <c r="NU5" s="67"/>
      <c r="NV5" s="67"/>
      <c r="NW5" s="67"/>
      <c r="NX5" s="67"/>
      <c r="NY5" s="67"/>
      <c r="NZ5" s="67"/>
      <c r="OA5" s="67"/>
      <c r="OB5" s="67"/>
      <c r="OC5" s="67"/>
      <c r="OD5" s="67"/>
      <c r="OE5" s="67"/>
      <c r="OF5" s="67"/>
      <c r="OG5" s="67"/>
      <c r="OH5" s="67"/>
      <c r="OI5" s="67"/>
      <c r="OJ5" s="67"/>
      <c r="OK5" s="67"/>
      <c r="OL5" s="67"/>
      <c r="OM5" s="67"/>
      <c r="ON5" s="67"/>
      <c r="OO5" s="67"/>
      <c r="OP5" s="67"/>
      <c r="OQ5" s="67"/>
      <c r="OR5" s="67"/>
      <c r="OS5" s="67"/>
      <c r="OT5" s="67"/>
      <c r="OU5" s="67"/>
      <c r="OV5" s="67"/>
      <c r="OW5" s="67"/>
      <c r="OX5" s="67"/>
      <c r="OY5" s="67"/>
      <c r="OZ5" s="67"/>
      <c r="PA5" s="67"/>
      <c r="PB5" s="67"/>
      <c r="PC5" s="67"/>
      <c r="PD5" s="67"/>
      <c r="PE5" s="67"/>
      <c r="PF5" s="67"/>
      <c r="PG5" s="67"/>
      <c r="PH5" s="67"/>
      <c r="PI5" s="67"/>
      <c r="PJ5" s="67"/>
      <c r="PK5" s="67"/>
      <c r="PL5" s="67"/>
      <c r="PM5" s="67"/>
      <c r="PN5" s="67"/>
      <c r="PO5" s="67"/>
      <c r="PP5" s="67"/>
      <c r="PQ5" s="67"/>
      <c r="PR5" s="67"/>
      <c r="PS5" s="67"/>
      <c r="PT5" s="67"/>
      <c r="PU5" s="67"/>
      <c r="PV5" s="67"/>
      <c r="PW5" s="67"/>
      <c r="PX5" s="67"/>
      <c r="PY5" s="67"/>
      <c r="PZ5" s="67"/>
      <c r="QA5" s="67"/>
      <c r="QB5" s="67"/>
      <c r="QC5" s="67"/>
      <c r="QD5" s="67"/>
      <c r="QE5" s="67"/>
      <c r="QF5" s="67"/>
      <c r="QG5" s="67"/>
      <c r="QH5" s="67"/>
      <c r="QI5" s="67"/>
      <c r="QJ5" s="67"/>
      <c r="QK5" s="67"/>
      <c r="QL5" s="67"/>
      <c r="QM5" s="67"/>
      <c r="QN5" s="67"/>
      <c r="QO5" s="67"/>
      <c r="QP5" s="67"/>
      <c r="QQ5" s="67"/>
      <c r="QR5" s="67"/>
      <c r="QS5" s="67"/>
      <c r="QT5" s="67"/>
      <c r="QU5" s="67"/>
      <c r="QV5" s="67"/>
      <c r="QW5" s="67"/>
      <c r="QX5" s="67"/>
      <c r="QY5" s="67"/>
      <c r="QZ5" s="67"/>
      <c r="RA5" s="67"/>
      <c r="RB5" s="67"/>
      <c r="RC5" s="67"/>
      <c r="RD5" s="67"/>
      <c r="RE5" s="67"/>
      <c r="RF5" s="67"/>
      <c r="RG5" s="67"/>
      <c r="RH5" s="67"/>
      <c r="RI5" s="67"/>
      <c r="RJ5" s="67"/>
      <c r="RK5" s="67"/>
      <c r="RL5" s="67"/>
      <c r="RM5" s="67"/>
      <c r="RN5" s="67"/>
      <c r="RO5" s="67"/>
      <c r="RP5" s="67"/>
      <c r="RQ5" s="67"/>
      <c r="RR5" s="67"/>
      <c r="RS5" s="67"/>
      <c r="RT5" s="67"/>
      <c r="RU5" s="67"/>
      <c r="RV5" s="67"/>
      <c r="RW5" s="67"/>
      <c r="RX5" s="67"/>
      <c r="RY5" s="67"/>
      <c r="RZ5" s="67"/>
      <c r="SA5" s="67"/>
      <c r="SB5" s="67"/>
      <c r="SC5" s="67"/>
      <c r="SD5" s="67"/>
      <c r="SE5" s="67"/>
      <c r="SF5" s="67"/>
      <c r="SG5" s="67"/>
      <c r="SH5" s="67"/>
      <c r="SI5" s="67"/>
      <c r="SJ5" s="67"/>
      <c r="SK5" s="67"/>
      <c r="SL5" s="67"/>
      <c r="SM5" s="67"/>
      <c r="SN5" s="67"/>
      <c r="SO5" s="67"/>
      <c r="SP5" s="67"/>
      <c r="SQ5" s="67"/>
      <c r="SR5" s="67"/>
      <c r="SS5" s="67"/>
      <c r="ST5" s="67"/>
      <c r="SU5" s="67"/>
      <c r="SV5" s="67"/>
      <c r="SW5" s="67"/>
      <c r="SX5" s="67"/>
      <c r="SY5" s="67"/>
      <c r="SZ5" s="67"/>
      <c r="TA5" s="67"/>
      <c r="TB5" s="67"/>
      <c r="TC5" s="67"/>
      <c r="TD5" s="67"/>
      <c r="TE5" s="67"/>
      <c r="TF5" s="67"/>
      <c r="TG5" s="67"/>
      <c r="TH5" s="67"/>
      <c r="TI5" s="67"/>
      <c r="TJ5" s="67"/>
      <c r="TK5" s="67"/>
      <c r="TL5" s="67"/>
      <c r="TM5" s="67"/>
      <c r="TN5" s="67"/>
      <c r="TO5" s="67"/>
      <c r="TP5" s="67"/>
      <c r="TQ5" s="67"/>
      <c r="TR5" s="67"/>
      <c r="TS5" s="67"/>
      <c r="TT5" s="67"/>
      <c r="TU5" s="67"/>
      <c r="TV5" s="67"/>
      <c r="TW5" s="67"/>
      <c r="TX5" s="67"/>
      <c r="TY5" s="67"/>
      <c r="TZ5" s="67"/>
      <c r="UA5" s="67"/>
      <c r="UB5" s="67"/>
      <c r="UC5" s="67"/>
      <c r="UD5" s="67"/>
      <c r="UE5" s="67"/>
      <c r="UF5" s="67"/>
      <c r="UG5" s="67"/>
      <c r="UH5" s="67"/>
      <c r="UI5" s="67"/>
      <c r="UJ5" s="67"/>
      <c r="UK5" s="67"/>
      <c r="UL5" s="67"/>
      <c r="UM5" s="67"/>
      <c r="UN5" s="67"/>
      <c r="UO5" s="67"/>
      <c r="UP5" s="67"/>
      <c r="UQ5" s="67"/>
      <c r="UR5" s="67"/>
      <c r="US5" s="67"/>
      <c r="UT5" s="67"/>
      <c r="UU5" s="67"/>
      <c r="UV5" s="67"/>
      <c r="UW5" s="67"/>
      <c r="UX5" s="67"/>
      <c r="UY5" s="67"/>
      <c r="UZ5" s="67"/>
      <c r="VA5" s="67"/>
      <c r="VB5" s="67"/>
      <c r="VC5" s="67"/>
      <c r="VD5" s="67"/>
      <c r="VE5" s="67"/>
      <c r="VF5" s="67"/>
      <c r="VG5" s="67"/>
      <c r="VH5" s="67"/>
      <c r="VI5" s="67"/>
      <c r="VJ5" s="67"/>
      <c r="VK5" s="67"/>
      <c r="VL5" s="67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  <c r="XE5" s="67"/>
      <c r="XF5" s="67"/>
      <c r="XG5" s="67"/>
      <c r="XH5" s="67"/>
      <c r="XI5" s="67"/>
      <c r="XJ5" s="67"/>
      <c r="XK5" s="67"/>
      <c r="XL5" s="67"/>
      <c r="XM5" s="67"/>
      <c r="XN5" s="67"/>
      <c r="XO5" s="67"/>
      <c r="XP5" s="67"/>
      <c r="XQ5" s="67"/>
      <c r="XR5" s="67"/>
      <c r="XS5" s="67"/>
      <c r="XT5" s="67"/>
      <c r="XU5" s="67"/>
      <c r="XV5" s="67"/>
      <c r="XW5" s="67"/>
      <c r="XX5" s="67"/>
      <c r="XY5" s="67"/>
      <c r="XZ5" s="67"/>
      <c r="YA5" s="67"/>
      <c r="YB5" s="67"/>
      <c r="YC5" s="67"/>
      <c r="YD5" s="67"/>
      <c r="YE5" s="67"/>
      <c r="YF5" s="67"/>
      <c r="YG5" s="67"/>
      <c r="YH5" s="67"/>
      <c r="YI5" s="67"/>
      <c r="YJ5" s="67"/>
      <c r="YK5" s="67"/>
      <c r="YL5" s="67"/>
      <c r="YM5" s="67"/>
      <c r="YN5" s="67"/>
      <c r="YO5" s="67"/>
      <c r="YP5" s="67"/>
      <c r="YQ5" s="67"/>
      <c r="YR5" s="67"/>
      <c r="YS5" s="67"/>
      <c r="YT5" s="67"/>
      <c r="YU5" s="67"/>
      <c r="YV5" s="67"/>
      <c r="YW5" s="67"/>
      <c r="YX5" s="67"/>
      <c r="YY5" s="67"/>
      <c r="YZ5" s="67"/>
      <c r="ZA5" s="67"/>
      <c r="ZB5" s="67"/>
      <c r="ZC5" s="67"/>
      <c r="ZD5" s="67"/>
      <c r="ZE5" s="67"/>
      <c r="ZF5" s="67"/>
      <c r="ZG5" s="67"/>
      <c r="ZH5" s="67"/>
      <c r="ZI5" s="67"/>
      <c r="ZJ5" s="67"/>
      <c r="ZK5" s="67"/>
      <c r="ZL5" s="67"/>
      <c r="ZM5" s="67"/>
      <c r="ZN5" s="67"/>
      <c r="ZO5" s="67"/>
      <c r="ZP5" s="67"/>
      <c r="ZQ5" s="67"/>
      <c r="ZR5" s="67"/>
      <c r="ZS5" s="67"/>
      <c r="ZT5" s="67"/>
      <c r="ZU5" s="67"/>
      <c r="ZV5" s="67"/>
      <c r="ZW5" s="67"/>
      <c r="ZX5" s="67"/>
      <c r="ZY5" s="67"/>
      <c r="ZZ5" s="67"/>
      <c r="AAA5" s="67"/>
      <c r="AAB5" s="67"/>
    </row>
    <row r="6" spans="1:704" s="59" customFormat="1" ht="21.75" customHeight="1" thickBot="1" x14ac:dyDescent="0.3">
      <c r="A6" s="153">
        <f t="shared" si="18"/>
        <v>3</v>
      </c>
      <c r="B6" s="207" t="s">
        <v>12</v>
      </c>
      <c r="C6" s="207" t="s">
        <v>31</v>
      </c>
      <c r="D6" s="207" t="s">
        <v>14</v>
      </c>
      <c r="E6" s="208">
        <v>120000</v>
      </c>
      <c r="F6" s="209">
        <v>2891.09</v>
      </c>
      <c r="G6" s="157"/>
      <c r="H6" s="158">
        <v>0</v>
      </c>
      <c r="I6" s="159">
        <v>0</v>
      </c>
      <c r="J6" s="159">
        <v>0</v>
      </c>
      <c r="K6" s="160">
        <v>0</v>
      </c>
      <c r="L6" s="210">
        <f t="shared" si="19"/>
        <v>0</v>
      </c>
      <c r="M6" s="157"/>
      <c r="N6" s="191">
        <v>500</v>
      </c>
      <c r="O6" s="163">
        <f t="shared" si="20"/>
        <v>0.1729451521744394</v>
      </c>
      <c r="P6" s="192">
        <v>100</v>
      </c>
      <c r="Q6" s="163">
        <f t="shared" si="21"/>
        <v>3.4589030434887875E-2</v>
      </c>
      <c r="R6" s="192">
        <v>100</v>
      </c>
      <c r="S6" s="163">
        <f t="shared" si="22"/>
        <v>3.4589030434887875E-2</v>
      </c>
      <c r="T6" s="192">
        <v>160</v>
      </c>
      <c r="U6" s="163"/>
      <c r="V6" s="193">
        <v>100</v>
      </c>
      <c r="W6" s="163">
        <f t="shared" si="23"/>
        <v>3.4589030434887875E-2</v>
      </c>
      <c r="X6" s="193">
        <v>100</v>
      </c>
      <c r="Y6" s="165">
        <f t="shared" si="24"/>
        <v>3.4589030434887875E-2</v>
      </c>
      <c r="Z6" s="166">
        <f t="shared" si="25"/>
        <v>1060</v>
      </c>
      <c r="AA6" s="167">
        <f t="shared" si="26"/>
        <v>0.36664372260981148</v>
      </c>
      <c r="AB6" s="168"/>
      <c r="AC6" s="169"/>
      <c r="AD6" s="170"/>
      <c r="AE6" s="169"/>
      <c r="AF6" s="194">
        <v>820</v>
      </c>
      <c r="AG6" s="163">
        <f t="shared" si="27"/>
        <v>0.28363004956608062</v>
      </c>
      <c r="AH6" s="193">
        <v>73.44</v>
      </c>
      <c r="AI6" s="163">
        <f t="shared" si="28"/>
        <v>2.5402183951381656E-2</v>
      </c>
      <c r="AJ6" s="193">
        <v>104.15</v>
      </c>
      <c r="AK6" s="163">
        <f t="shared" si="29"/>
        <v>3.6024475197935724E-2</v>
      </c>
      <c r="AL6" s="193">
        <v>134.97</v>
      </c>
      <c r="AM6" s="163">
        <f t="shared" si="30"/>
        <v>4.6684814377968169E-2</v>
      </c>
      <c r="AN6" s="193">
        <v>32</v>
      </c>
      <c r="AO6" s="165">
        <f t="shared" si="31"/>
        <v>1.1068489739164121E-2</v>
      </c>
      <c r="AP6" s="195">
        <f t="shared" ref="AP6:AP8" si="41">SUM(AF6+AH6+AJ6+AL6+AN6)</f>
        <v>1164.56</v>
      </c>
      <c r="AQ6" s="167">
        <f t="shared" si="32"/>
        <v>0.40281001283253026</v>
      </c>
      <c r="AR6" s="168"/>
      <c r="AS6" s="169"/>
      <c r="AT6" s="173"/>
      <c r="AU6" s="174"/>
      <c r="AV6" s="158">
        <v>0</v>
      </c>
      <c r="AW6" s="159">
        <v>0</v>
      </c>
      <c r="AX6" s="175">
        <v>0</v>
      </c>
      <c r="AY6" s="196">
        <f t="shared" si="33"/>
        <v>0</v>
      </c>
      <c r="AZ6" s="177">
        <f t="shared" si="34"/>
        <v>0</v>
      </c>
      <c r="BA6" s="98"/>
      <c r="BB6" s="197">
        <f t="shared" si="35"/>
        <v>2891.09</v>
      </c>
      <c r="BC6" s="198">
        <f t="shared" si="36"/>
        <v>2224.56</v>
      </c>
      <c r="BD6" s="198">
        <f>SUM(F6*15)/100</f>
        <v>433.66350000000006</v>
      </c>
      <c r="BE6" s="199">
        <f t="shared" ref="BE6:BE8" si="42">SUM(BC6+BD6)</f>
        <v>2658.2235000000001</v>
      </c>
      <c r="BF6" s="180">
        <f t="shared" si="38"/>
        <v>666.5300000000002</v>
      </c>
      <c r="BG6" s="180">
        <f t="shared" si="39"/>
        <v>232.86650000000009</v>
      </c>
      <c r="BH6" s="211" t="s">
        <v>137</v>
      </c>
      <c r="BI6" s="212">
        <v>500</v>
      </c>
      <c r="BJ6" s="202" t="s">
        <v>170</v>
      </c>
      <c r="BK6" s="203">
        <v>10</v>
      </c>
      <c r="BL6" s="204" t="s">
        <v>304</v>
      </c>
      <c r="BM6" s="205" t="s">
        <v>171</v>
      </c>
      <c r="BN6" s="206" t="s">
        <v>187</v>
      </c>
      <c r="BO6" s="188">
        <f t="shared" si="40"/>
        <v>3</v>
      </c>
      <c r="BP6" s="207" t="s">
        <v>12</v>
      </c>
      <c r="BQ6" s="207" t="s">
        <v>31</v>
      </c>
      <c r="BR6" s="207" t="s">
        <v>14</v>
      </c>
      <c r="BS6" s="208">
        <v>120000</v>
      </c>
      <c r="BT6" s="208">
        <v>2891.09</v>
      </c>
      <c r="BU6" s="189"/>
      <c r="BV6" s="189"/>
      <c r="BW6" s="189"/>
      <c r="BX6" s="189"/>
      <c r="BY6" s="189"/>
      <c r="BZ6" s="189"/>
      <c r="CA6" s="189"/>
      <c r="CB6" s="189"/>
      <c r="CC6" s="189"/>
      <c r="CD6" s="189"/>
      <c r="CE6" s="189"/>
      <c r="CF6" s="189"/>
      <c r="CG6" s="189"/>
      <c r="CH6" s="189"/>
      <c r="CI6" s="189"/>
      <c r="CJ6" s="189"/>
      <c r="CK6" s="189"/>
      <c r="CL6" s="189"/>
      <c r="CM6" s="189"/>
      <c r="CN6" s="189"/>
      <c r="CO6" s="189"/>
      <c r="CP6" s="189"/>
      <c r="CQ6" s="189"/>
      <c r="CR6" s="189"/>
      <c r="CS6" s="189"/>
      <c r="CT6" s="189"/>
      <c r="CU6" s="189"/>
      <c r="CV6" s="189"/>
      <c r="CW6" s="189"/>
      <c r="CX6" s="189"/>
      <c r="CY6" s="189"/>
      <c r="CZ6" s="189"/>
      <c r="DA6" s="189"/>
      <c r="DB6" s="189"/>
      <c r="DC6" s="189"/>
      <c r="DD6" s="189"/>
      <c r="DE6" s="189"/>
      <c r="DF6" s="189"/>
      <c r="DG6" s="189"/>
      <c r="DH6" s="189"/>
      <c r="DI6" s="189"/>
      <c r="DJ6" s="189"/>
      <c r="DK6" s="189"/>
      <c r="DL6" s="189"/>
      <c r="DM6" s="189"/>
      <c r="DN6" s="189"/>
      <c r="DO6" s="189"/>
      <c r="DP6" s="189"/>
      <c r="DQ6" s="189"/>
      <c r="DR6" s="189"/>
      <c r="DS6" s="190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  <c r="IW6" s="67"/>
      <c r="IX6" s="67"/>
      <c r="IY6" s="67"/>
      <c r="IZ6" s="67"/>
      <c r="JA6" s="67"/>
      <c r="JB6" s="67"/>
      <c r="JC6" s="67"/>
      <c r="JD6" s="67"/>
      <c r="JE6" s="67"/>
      <c r="JF6" s="67"/>
      <c r="JG6" s="67"/>
      <c r="JH6" s="67"/>
      <c r="JI6" s="67"/>
      <c r="JJ6" s="67"/>
      <c r="JK6" s="67"/>
      <c r="JL6" s="67"/>
      <c r="JM6" s="67"/>
      <c r="JN6" s="67"/>
      <c r="JO6" s="67"/>
      <c r="JP6" s="67"/>
      <c r="JQ6" s="67"/>
      <c r="JR6" s="67"/>
      <c r="JS6" s="67"/>
      <c r="JT6" s="67"/>
      <c r="JU6" s="67"/>
      <c r="JV6" s="67"/>
      <c r="JW6" s="67"/>
      <c r="JX6" s="67"/>
      <c r="JY6" s="67"/>
      <c r="JZ6" s="67"/>
      <c r="KA6" s="67"/>
      <c r="KB6" s="67"/>
      <c r="KC6" s="67"/>
      <c r="KD6" s="67"/>
      <c r="KE6" s="67"/>
      <c r="KF6" s="67"/>
      <c r="KG6" s="67"/>
      <c r="KH6" s="67"/>
      <c r="KI6" s="67"/>
      <c r="KJ6" s="67"/>
      <c r="KK6" s="67"/>
      <c r="KL6" s="67"/>
      <c r="KM6" s="67"/>
      <c r="KN6" s="67"/>
      <c r="KO6" s="67"/>
      <c r="KP6" s="67"/>
      <c r="KQ6" s="67"/>
      <c r="KR6" s="67"/>
      <c r="KS6" s="67"/>
      <c r="KT6" s="67"/>
      <c r="KU6" s="67"/>
      <c r="KV6" s="67"/>
      <c r="KW6" s="67"/>
      <c r="KX6" s="67"/>
      <c r="KY6" s="67"/>
      <c r="KZ6" s="67"/>
      <c r="LA6" s="67"/>
      <c r="LB6" s="67"/>
      <c r="LC6" s="67"/>
      <c r="LD6" s="67"/>
      <c r="LE6" s="67"/>
      <c r="LF6" s="67"/>
      <c r="LG6" s="67"/>
      <c r="LH6" s="67"/>
      <c r="LI6" s="67"/>
      <c r="LJ6" s="67"/>
      <c r="LK6" s="67"/>
      <c r="LL6" s="67"/>
      <c r="LM6" s="67"/>
      <c r="LN6" s="67"/>
      <c r="LO6" s="67"/>
      <c r="LP6" s="67"/>
      <c r="LQ6" s="67"/>
      <c r="LR6" s="67"/>
      <c r="LS6" s="67"/>
      <c r="LT6" s="67"/>
      <c r="LU6" s="67"/>
      <c r="LV6" s="67"/>
      <c r="LW6" s="67"/>
      <c r="LX6" s="67"/>
      <c r="LY6" s="67"/>
      <c r="LZ6" s="67"/>
      <c r="MA6" s="67"/>
      <c r="MB6" s="67"/>
      <c r="MC6" s="67"/>
      <c r="MD6" s="67"/>
      <c r="ME6" s="67"/>
      <c r="MF6" s="67"/>
      <c r="MG6" s="67"/>
      <c r="MH6" s="67"/>
      <c r="MI6" s="67"/>
      <c r="MJ6" s="67"/>
      <c r="MK6" s="67"/>
      <c r="ML6" s="67"/>
      <c r="MM6" s="67"/>
      <c r="MN6" s="67"/>
      <c r="MO6" s="67"/>
      <c r="MP6" s="67"/>
      <c r="MQ6" s="67"/>
      <c r="MR6" s="67"/>
      <c r="MS6" s="67"/>
      <c r="MT6" s="67"/>
      <c r="MU6" s="67"/>
      <c r="MV6" s="67"/>
      <c r="MW6" s="67"/>
      <c r="MX6" s="67"/>
      <c r="MY6" s="67"/>
      <c r="MZ6" s="67"/>
      <c r="NA6" s="67"/>
      <c r="NB6" s="67"/>
      <c r="NC6" s="67"/>
      <c r="ND6" s="67"/>
      <c r="NE6" s="67"/>
      <c r="NF6" s="67"/>
      <c r="NG6" s="67"/>
      <c r="NH6" s="67"/>
      <c r="NI6" s="67"/>
      <c r="NJ6" s="67"/>
      <c r="NK6" s="67"/>
      <c r="NL6" s="67"/>
      <c r="NM6" s="67"/>
      <c r="NN6" s="67"/>
      <c r="NO6" s="67"/>
      <c r="NP6" s="67"/>
      <c r="NQ6" s="67"/>
      <c r="NR6" s="67"/>
      <c r="NS6" s="67"/>
      <c r="NT6" s="67"/>
      <c r="NU6" s="67"/>
      <c r="NV6" s="67"/>
      <c r="NW6" s="67"/>
      <c r="NX6" s="67"/>
      <c r="NY6" s="67"/>
      <c r="NZ6" s="67"/>
      <c r="OA6" s="67"/>
      <c r="OB6" s="67"/>
      <c r="OC6" s="67"/>
      <c r="OD6" s="67"/>
      <c r="OE6" s="67"/>
      <c r="OF6" s="67"/>
      <c r="OG6" s="67"/>
      <c r="OH6" s="67"/>
      <c r="OI6" s="67"/>
      <c r="OJ6" s="67"/>
      <c r="OK6" s="67"/>
      <c r="OL6" s="67"/>
      <c r="OM6" s="67"/>
      <c r="ON6" s="67"/>
      <c r="OO6" s="67"/>
      <c r="OP6" s="67"/>
      <c r="OQ6" s="67"/>
      <c r="OR6" s="67"/>
      <c r="OS6" s="67"/>
      <c r="OT6" s="67"/>
      <c r="OU6" s="67"/>
      <c r="OV6" s="67"/>
      <c r="OW6" s="67"/>
      <c r="OX6" s="67"/>
      <c r="OY6" s="67"/>
      <c r="OZ6" s="67"/>
      <c r="PA6" s="67"/>
      <c r="PB6" s="67"/>
      <c r="PC6" s="67"/>
      <c r="PD6" s="67"/>
      <c r="PE6" s="67"/>
      <c r="PF6" s="67"/>
      <c r="PG6" s="67"/>
      <c r="PH6" s="67"/>
      <c r="PI6" s="67"/>
      <c r="PJ6" s="67"/>
      <c r="PK6" s="67"/>
      <c r="PL6" s="67"/>
      <c r="PM6" s="67"/>
      <c r="PN6" s="67"/>
      <c r="PO6" s="67"/>
      <c r="PP6" s="67"/>
      <c r="PQ6" s="67"/>
      <c r="PR6" s="67"/>
      <c r="PS6" s="67"/>
      <c r="PT6" s="67"/>
      <c r="PU6" s="67"/>
      <c r="PV6" s="67"/>
      <c r="PW6" s="67"/>
      <c r="PX6" s="67"/>
      <c r="PY6" s="67"/>
      <c r="PZ6" s="67"/>
      <c r="QA6" s="67"/>
      <c r="QB6" s="67"/>
      <c r="QC6" s="67"/>
      <c r="QD6" s="67"/>
      <c r="QE6" s="67"/>
      <c r="QF6" s="67"/>
      <c r="QG6" s="67"/>
      <c r="QH6" s="67"/>
      <c r="QI6" s="67"/>
      <c r="QJ6" s="67"/>
      <c r="QK6" s="67"/>
      <c r="QL6" s="67"/>
      <c r="QM6" s="67"/>
      <c r="QN6" s="67"/>
      <c r="QO6" s="67"/>
      <c r="QP6" s="67"/>
      <c r="QQ6" s="67"/>
      <c r="QR6" s="67"/>
      <c r="QS6" s="67"/>
      <c r="QT6" s="67"/>
      <c r="QU6" s="67"/>
      <c r="QV6" s="67"/>
      <c r="QW6" s="67"/>
      <c r="QX6" s="67"/>
      <c r="QY6" s="67"/>
      <c r="QZ6" s="67"/>
      <c r="RA6" s="67"/>
      <c r="RB6" s="67"/>
      <c r="RC6" s="67"/>
      <c r="RD6" s="67"/>
      <c r="RE6" s="67"/>
      <c r="RF6" s="67"/>
      <c r="RG6" s="67"/>
      <c r="RH6" s="67"/>
      <c r="RI6" s="67"/>
      <c r="RJ6" s="67"/>
      <c r="RK6" s="67"/>
      <c r="RL6" s="67"/>
      <c r="RM6" s="67"/>
      <c r="RN6" s="67"/>
      <c r="RO6" s="67"/>
      <c r="RP6" s="67"/>
      <c r="RQ6" s="67"/>
      <c r="RR6" s="67"/>
      <c r="RS6" s="67"/>
      <c r="RT6" s="67"/>
      <c r="RU6" s="67"/>
      <c r="RV6" s="67"/>
      <c r="RW6" s="67"/>
      <c r="RX6" s="67"/>
      <c r="RY6" s="67"/>
      <c r="RZ6" s="67"/>
      <c r="SA6" s="67"/>
      <c r="SB6" s="67"/>
      <c r="SC6" s="67"/>
      <c r="SD6" s="67"/>
      <c r="SE6" s="67"/>
      <c r="SF6" s="67"/>
      <c r="SG6" s="67"/>
      <c r="SH6" s="67"/>
      <c r="SI6" s="67"/>
      <c r="SJ6" s="67"/>
      <c r="SK6" s="67"/>
      <c r="SL6" s="67"/>
      <c r="SM6" s="67"/>
      <c r="SN6" s="67"/>
      <c r="SO6" s="67"/>
      <c r="SP6" s="67"/>
      <c r="SQ6" s="67"/>
      <c r="SR6" s="67"/>
      <c r="SS6" s="67"/>
      <c r="ST6" s="67"/>
      <c r="SU6" s="67"/>
      <c r="SV6" s="67"/>
      <c r="SW6" s="67"/>
      <c r="SX6" s="67"/>
      <c r="SY6" s="67"/>
      <c r="SZ6" s="67"/>
      <c r="TA6" s="67"/>
      <c r="TB6" s="67"/>
      <c r="TC6" s="67"/>
      <c r="TD6" s="67"/>
      <c r="TE6" s="67"/>
      <c r="TF6" s="67"/>
      <c r="TG6" s="67"/>
      <c r="TH6" s="67"/>
      <c r="TI6" s="67"/>
      <c r="TJ6" s="67"/>
      <c r="TK6" s="67"/>
      <c r="TL6" s="67"/>
      <c r="TM6" s="67"/>
      <c r="TN6" s="67"/>
      <c r="TO6" s="67"/>
      <c r="TP6" s="67"/>
      <c r="TQ6" s="67"/>
      <c r="TR6" s="67"/>
      <c r="TS6" s="67"/>
      <c r="TT6" s="67"/>
      <c r="TU6" s="67"/>
      <c r="TV6" s="67"/>
      <c r="TW6" s="67"/>
      <c r="TX6" s="67"/>
      <c r="TY6" s="67"/>
      <c r="TZ6" s="67"/>
      <c r="UA6" s="67"/>
      <c r="UB6" s="67"/>
      <c r="UC6" s="67"/>
      <c r="UD6" s="67"/>
      <c r="UE6" s="67"/>
      <c r="UF6" s="67"/>
      <c r="UG6" s="67"/>
      <c r="UH6" s="67"/>
      <c r="UI6" s="67"/>
      <c r="UJ6" s="67"/>
      <c r="UK6" s="67"/>
      <c r="UL6" s="67"/>
      <c r="UM6" s="67"/>
      <c r="UN6" s="67"/>
      <c r="UO6" s="67"/>
      <c r="UP6" s="67"/>
      <c r="UQ6" s="67"/>
      <c r="UR6" s="67"/>
      <c r="US6" s="67"/>
      <c r="UT6" s="67"/>
      <c r="UU6" s="67"/>
      <c r="UV6" s="67"/>
      <c r="UW6" s="67"/>
      <c r="UX6" s="67"/>
      <c r="UY6" s="67"/>
      <c r="UZ6" s="67"/>
      <c r="VA6" s="67"/>
      <c r="VB6" s="67"/>
      <c r="VC6" s="67"/>
      <c r="VD6" s="67"/>
      <c r="VE6" s="67"/>
      <c r="VF6" s="67"/>
      <c r="VG6" s="67"/>
      <c r="VH6" s="67"/>
      <c r="VI6" s="67"/>
      <c r="VJ6" s="67"/>
      <c r="VK6" s="67"/>
      <c r="VL6" s="67"/>
      <c r="VM6" s="67"/>
      <c r="VN6" s="67"/>
      <c r="VO6" s="67"/>
      <c r="VP6" s="67"/>
      <c r="VQ6" s="67"/>
      <c r="VR6" s="67"/>
      <c r="VS6" s="67"/>
      <c r="VT6" s="67"/>
      <c r="VU6" s="67"/>
      <c r="VV6" s="67"/>
      <c r="VW6" s="67"/>
      <c r="VX6" s="67"/>
      <c r="VY6" s="67"/>
      <c r="VZ6" s="67"/>
      <c r="WA6" s="67"/>
      <c r="WB6" s="67"/>
      <c r="WC6" s="67"/>
      <c r="WD6" s="67"/>
      <c r="WE6" s="67"/>
      <c r="WF6" s="67"/>
      <c r="WG6" s="67"/>
      <c r="WH6" s="67"/>
      <c r="WI6" s="67"/>
      <c r="WJ6" s="67"/>
      <c r="WK6" s="67"/>
      <c r="WL6" s="67"/>
      <c r="WM6" s="67"/>
      <c r="WN6" s="67"/>
      <c r="WO6" s="67"/>
      <c r="WP6" s="67"/>
      <c r="WQ6" s="67"/>
      <c r="WR6" s="67"/>
      <c r="WS6" s="67"/>
      <c r="WT6" s="67"/>
      <c r="WU6" s="67"/>
      <c r="WV6" s="67"/>
      <c r="WW6" s="67"/>
      <c r="WX6" s="67"/>
      <c r="WY6" s="67"/>
      <c r="WZ6" s="67"/>
      <c r="XA6" s="67"/>
      <c r="XB6" s="67"/>
      <c r="XC6" s="67"/>
      <c r="XD6" s="67"/>
      <c r="XE6" s="67"/>
      <c r="XF6" s="67"/>
      <c r="XG6" s="67"/>
      <c r="XH6" s="67"/>
      <c r="XI6" s="67"/>
      <c r="XJ6" s="67"/>
      <c r="XK6" s="67"/>
      <c r="XL6" s="67"/>
      <c r="XM6" s="67"/>
      <c r="XN6" s="67"/>
      <c r="XO6" s="67"/>
      <c r="XP6" s="67"/>
      <c r="XQ6" s="67"/>
      <c r="XR6" s="67"/>
      <c r="XS6" s="67"/>
      <c r="XT6" s="67"/>
      <c r="XU6" s="67"/>
      <c r="XV6" s="67"/>
      <c r="XW6" s="67"/>
      <c r="XX6" s="67"/>
      <c r="XY6" s="67"/>
      <c r="XZ6" s="67"/>
      <c r="YA6" s="67"/>
      <c r="YB6" s="67"/>
      <c r="YC6" s="67"/>
      <c r="YD6" s="67"/>
      <c r="YE6" s="67"/>
      <c r="YF6" s="67"/>
      <c r="YG6" s="67"/>
      <c r="YH6" s="67"/>
      <c r="YI6" s="67"/>
      <c r="YJ6" s="67"/>
      <c r="YK6" s="67"/>
      <c r="YL6" s="67"/>
      <c r="YM6" s="67"/>
      <c r="YN6" s="67"/>
      <c r="YO6" s="67"/>
      <c r="YP6" s="67"/>
      <c r="YQ6" s="67"/>
      <c r="YR6" s="67"/>
      <c r="YS6" s="67"/>
      <c r="YT6" s="67"/>
      <c r="YU6" s="67"/>
      <c r="YV6" s="67"/>
      <c r="YW6" s="67"/>
      <c r="YX6" s="67"/>
      <c r="YY6" s="67"/>
      <c r="YZ6" s="67"/>
      <c r="ZA6" s="67"/>
      <c r="ZB6" s="67"/>
      <c r="ZC6" s="67"/>
      <c r="ZD6" s="67"/>
      <c r="ZE6" s="67"/>
      <c r="ZF6" s="67"/>
      <c r="ZG6" s="67"/>
      <c r="ZH6" s="67"/>
      <c r="ZI6" s="67"/>
      <c r="ZJ6" s="67"/>
      <c r="ZK6" s="67"/>
      <c r="ZL6" s="67"/>
      <c r="ZM6" s="67"/>
      <c r="ZN6" s="67"/>
      <c r="ZO6" s="67"/>
      <c r="ZP6" s="67"/>
      <c r="ZQ6" s="67"/>
      <c r="ZR6" s="67"/>
      <c r="ZS6" s="67"/>
      <c r="ZT6" s="67"/>
      <c r="ZU6" s="67"/>
      <c r="ZV6" s="67"/>
      <c r="ZW6" s="67"/>
      <c r="ZX6" s="67"/>
      <c r="ZY6" s="67"/>
      <c r="ZZ6" s="67"/>
      <c r="AAA6" s="67"/>
      <c r="AAB6" s="67"/>
    </row>
    <row r="7" spans="1:704" s="59" customFormat="1" ht="21.75" customHeight="1" thickBot="1" x14ac:dyDescent="0.3">
      <c r="A7" s="153">
        <f t="shared" si="18"/>
        <v>4</v>
      </c>
      <c r="B7" s="207" t="s">
        <v>12</v>
      </c>
      <c r="C7" s="207" t="s">
        <v>119</v>
      </c>
      <c r="D7" s="207" t="s">
        <v>14</v>
      </c>
      <c r="E7" s="208">
        <v>168000</v>
      </c>
      <c r="F7" s="209">
        <v>4044</v>
      </c>
      <c r="G7" s="157"/>
      <c r="H7" s="213">
        <v>6360</v>
      </c>
      <c r="I7" s="193">
        <v>0</v>
      </c>
      <c r="J7" s="193">
        <v>0</v>
      </c>
      <c r="K7" s="214">
        <v>85000</v>
      </c>
      <c r="L7" s="161">
        <f t="shared" si="19"/>
        <v>91360</v>
      </c>
      <c r="M7" s="157"/>
      <c r="N7" s="191">
        <v>800</v>
      </c>
      <c r="O7" s="163">
        <f t="shared" si="20"/>
        <v>0.19782393669634027</v>
      </c>
      <c r="P7" s="192">
        <v>160</v>
      </c>
      <c r="Q7" s="163">
        <f t="shared" si="21"/>
        <v>3.9564787339268048E-2</v>
      </c>
      <c r="R7" s="192">
        <v>80</v>
      </c>
      <c r="S7" s="163">
        <f t="shared" si="22"/>
        <v>1.9782393669634024E-2</v>
      </c>
      <c r="T7" s="192">
        <v>200</v>
      </c>
      <c r="U7" s="163">
        <f t="shared" ref="U7" si="43">SUM(T7/F7)</f>
        <v>4.9455984174085067E-2</v>
      </c>
      <c r="V7" s="193">
        <v>200</v>
      </c>
      <c r="W7" s="163">
        <f t="shared" si="23"/>
        <v>4.9455984174085067E-2</v>
      </c>
      <c r="X7" s="193">
        <v>378</v>
      </c>
      <c r="Y7" s="165">
        <f t="shared" si="24"/>
        <v>9.3471810089020765E-2</v>
      </c>
      <c r="Z7" s="166">
        <f t="shared" si="25"/>
        <v>1818</v>
      </c>
      <c r="AA7" s="167">
        <f t="shared" si="26"/>
        <v>0.44955489614243321</v>
      </c>
      <c r="AB7" s="168"/>
      <c r="AC7" s="169"/>
      <c r="AD7" s="170"/>
      <c r="AE7" s="169"/>
      <c r="AF7" s="194">
        <v>300</v>
      </c>
      <c r="AG7" s="163">
        <f t="shared" si="27"/>
        <v>7.418397626112759E-2</v>
      </c>
      <c r="AH7" s="193">
        <v>119.9</v>
      </c>
      <c r="AI7" s="163">
        <f t="shared" si="28"/>
        <v>2.9648862512363997E-2</v>
      </c>
      <c r="AJ7" s="193">
        <v>121</v>
      </c>
      <c r="AK7" s="163">
        <f t="shared" si="29"/>
        <v>2.9920870425321464E-2</v>
      </c>
      <c r="AL7" s="193">
        <v>172.47</v>
      </c>
      <c r="AM7" s="163">
        <f t="shared" si="30"/>
        <v>4.2648367952522255E-2</v>
      </c>
      <c r="AN7" s="193">
        <v>280</v>
      </c>
      <c r="AO7" s="165">
        <f t="shared" si="31"/>
        <v>6.9238377843719084E-2</v>
      </c>
      <c r="AP7" s="195">
        <f t="shared" si="41"/>
        <v>993.37</v>
      </c>
      <c r="AQ7" s="167">
        <f t="shared" si="32"/>
        <v>0.24564045499505441</v>
      </c>
      <c r="AR7" s="168"/>
      <c r="AS7" s="169"/>
      <c r="AT7" s="173"/>
      <c r="AU7" s="174"/>
      <c r="AV7" s="213">
        <v>400</v>
      </c>
      <c r="AW7" s="193">
        <v>32.200000000000003</v>
      </c>
      <c r="AX7" s="215">
        <v>0</v>
      </c>
      <c r="AY7" s="196">
        <f t="shared" si="33"/>
        <v>432.2</v>
      </c>
      <c r="AZ7" s="177">
        <f t="shared" si="34"/>
        <v>0.10687438180019782</v>
      </c>
      <c r="BA7" s="98"/>
      <c r="BB7" s="197">
        <f t="shared" si="35"/>
        <v>4044</v>
      </c>
      <c r="BC7" s="179">
        <f t="shared" si="36"/>
        <v>3243.5699999999997</v>
      </c>
      <c r="BD7" s="198">
        <f>SUM(F7*15)/100</f>
        <v>606.6</v>
      </c>
      <c r="BE7" s="199">
        <f t="shared" si="42"/>
        <v>3850.1699999999996</v>
      </c>
      <c r="BF7" s="180">
        <f t="shared" si="38"/>
        <v>800.43000000000029</v>
      </c>
      <c r="BG7" s="180">
        <f t="shared" si="39"/>
        <v>193.83000000000038</v>
      </c>
      <c r="BH7" s="211" t="s">
        <v>139</v>
      </c>
      <c r="BI7" s="212">
        <v>0</v>
      </c>
      <c r="BJ7" s="202" t="s">
        <v>172</v>
      </c>
      <c r="BK7" s="203">
        <v>4</v>
      </c>
      <c r="BL7" s="204" t="s">
        <v>305</v>
      </c>
      <c r="BM7" s="205" t="s">
        <v>173</v>
      </c>
      <c r="BN7" s="206" t="s">
        <v>188</v>
      </c>
      <c r="BO7" s="188">
        <f t="shared" si="40"/>
        <v>4</v>
      </c>
      <c r="BP7" s="207" t="s">
        <v>12</v>
      </c>
      <c r="BQ7" s="207" t="s">
        <v>119</v>
      </c>
      <c r="BR7" s="207" t="s">
        <v>14</v>
      </c>
      <c r="BS7" s="208">
        <v>168000</v>
      </c>
      <c r="BT7" s="208">
        <v>4044</v>
      </c>
      <c r="BU7" s="189"/>
      <c r="BV7" s="189"/>
      <c r="BW7" s="189"/>
      <c r="BX7" s="189"/>
      <c r="BY7" s="189"/>
      <c r="BZ7" s="189"/>
      <c r="CA7" s="189"/>
      <c r="CB7" s="189"/>
      <c r="CC7" s="189"/>
      <c r="CD7" s="189"/>
      <c r="CE7" s="189"/>
      <c r="CF7" s="189"/>
      <c r="CG7" s="189"/>
      <c r="CH7" s="189"/>
      <c r="CI7" s="189"/>
      <c r="CJ7" s="189"/>
      <c r="CK7" s="189"/>
      <c r="CL7" s="189"/>
      <c r="CM7" s="189"/>
      <c r="CN7" s="189"/>
      <c r="CO7" s="189"/>
      <c r="CP7" s="189"/>
      <c r="CQ7" s="189"/>
      <c r="CR7" s="189"/>
      <c r="CS7" s="189"/>
      <c r="CT7" s="189"/>
      <c r="CU7" s="189"/>
      <c r="CV7" s="189"/>
      <c r="CW7" s="189"/>
      <c r="CX7" s="189"/>
      <c r="CY7" s="189"/>
      <c r="CZ7" s="189"/>
      <c r="DA7" s="189"/>
      <c r="DB7" s="189"/>
      <c r="DC7" s="189"/>
      <c r="DD7" s="189"/>
      <c r="DE7" s="189"/>
      <c r="DF7" s="189"/>
      <c r="DG7" s="189"/>
      <c r="DH7" s="189"/>
      <c r="DI7" s="189"/>
      <c r="DJ7" s="189"/>
      <c r="DK7" s="189"/>
      <c r="DL7" s="189"/>
      <c r="DM7" s="189"/>
      <c r="DN7" s="189"/>
      <c r="DO7" s="189"/>
      <c r="DP7" s="189"/>
      <c r="DQ7" s="189"/>
      <c r="DR7" s="189"/>
      <c r="DS7" s="190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7"/>
      <c r="NI7" s="67"/>
      <c r="NJ7" s="67"/>
      <c r="NK7" s="67"/>
      <c r="NL7" s="67"/>
      <c r="NM7" s="67"/>
      <c r="NN7" s="67"/>
      <c r="NO7" s="67"/>
      <c r="NP7" s="67"/>
      <c r="NQ7" s="67"/>
      <c r="NR7" s="67"/>
      <c r="NS7" s="67"/>
      <c r="NT7" s="67"/>
      <c r="NU7" s="67"/>
      <c r="NV7" s="67"/>
      <c r="NW7" s="67"/>
      <c r="NX7" s="67"/>
      <c r="NY7" s="67"/>
      <c r="NZ7" s="67"/>
      <c r="OA7" s="67"/>
      <c r="OB7" s="67"/>
      <c r="OC7" s="67"/>
      <c r="OD7" s="67"/>
      <c r="OE7" s="67"/>
      <c r="OF7" s="67"/>
      <c r="OG7" s="67"/>
      <c r="OH7" s="67"/>
      <c r="OI7" s="67"/>
      <c r="OJ7" s="67"/>
      <c r="OK7" s="67"/>
      <c r="OL7" s="67"/>
      <c r="OM7" s="67"/>
      <c r="ON7" s="67"/>
      <c r="OO7" s="67"/>
      <c r="OP7" s="67"/>
      <c r="OQ7" s="67"/>
      <c r="OR7" s="67"/>
      <c r="OS7" s="67"/>
      <c r="OT7" s="67"/>
      <c r="OU7" s="67"/>
      <c r="OV7" s="67"/>
      <c r="OW7" s="67"/>
      <c r="OX7" s="67"/>
      <c r="OY7" s="67"/>
      <c r="OZ7" s="67"/>
      <c r="PA7" s="67"/>
      <c r="PB7" s="67"/>
      <c r="PC7" s="67"/>
      <c r="PD7" s="67"/>
      <c r="PE7" s="67"/>
      <c r="PF7" s="67"/>
      <c r="PG7" s="67"/>
      <c r="PH7" s="67"/>
      <c r="PI7" s="67"/>
      <c r="PJ7" s="67"/>
      <c r="PK7" s="67"/>
      <c r="PL7" s="67"/>
      <c r="PM7" s="67"/>
      <c r="PN7" s="67"/>
      <c r="PO7" s="67"/>
      <c r="PP7" s="67"/>
      <c r="PQ7" s="67"/>
      <c r="PR7" s="67"/>
      <c r="PS7" s="67"/>
      <c r="PT7" s="67"/>
      <c r="PU7" s="67"/>
      <c r="PV7" s="67"/>
      <c r="PW7" s="67"/>
      <c r="PX7" s="67"/>
      <c r="PY7" s="67"/>
      <c r="PZ7" s="67"/>
      <c r="QA7" s="67"/>
      <c r="QB7" s="67"/>
      <c r="QC7" s="67"/>
      <c r="QD7" s="67"/>
      <c r="QE7" s="67"/>
      <c r="QF7" s="67"/>
      <c r="QG7" s="67"/>
      <c r="QH7" s="67"/>
      <c r="QI7" s="67"/>
      <c r="QJ7" s="67"/>
      <c r="QK7" s="67"/>
      <c r="QL7" s="67"/>
      <c r="QM7" s="67"/>
      <c r="QN7" s="67"/>
      <c r="QO7" s="67"/>
      <c r="QP7" s="67"/>
      <c r="QQ7" s="67"/>
      <c r="QR7" s="67"/>
      <c r="QS7" s="67"/>
      <c r="QT7" s="67"/>
      <c r="QU7" s="67"/>
      <c r="QV7" s="67"/>
      <c r="QW7" s="67"/>
      <c r="QX7" s="67"/>
      <c r="QY7" s="67"/>
      <c r="QZ7" s="67"/>
      <c r="RA7" s="67"/>
      <c r="RB7" s="67"/>
      <c r="RC7" s="67"/>
      <c r="RD7" s="67"/>
      <c r="RE7" s="67"/>
      <c r="RF7" s="67"/>
      <c r="RG7" s="67"/>
      <c r="RH7" s="67"/>
      <c r="RI7" s="67"/>
      <c r="RJ7" s="67"/>
      <c r="RK7" s="67"/>
      <c r="RL7" s="67"/>
      <c r="RM7" s="67"/>
      <c r="RN7" s="67"/>
      <c r="RO7" s="67"/>
      <c r="RP7" s="67"/>
      <c r="RQ7" s="67"/>
      <c r="RR7" s="67"/>
      <c r="RS7" s="67"/>
      <c r="RT7" s="67"/>
      <c r="RU7" s="67"/>
      <c r="RV7" s="67"/>
      <c r="RW7" s="67"/>
      <c r="RX7" s="67"/>
      <c r="RY7" s="67"/>
      <c r="RZ7" s="67"/>
      <c r="SA7" s="67"/>
      <c r="SB7" s="67"/>
      <c r="SC7" s="67"/>
      <c r="SD7" s="67"/>
      <c r="SE7" s="67"/>
      <c r="SF7" s="67"/>
      <c r="SG7" s="67"/>
      <c r="SH7" s="67"/>
      <c r="SI7" s="67"/>
      <c r="SJ7" s="67"/>
      <c r="SK7" s="67"/>
      <c r="SL7" s="67"/>
      <c r="SM7" s="67"/>
      <c r="SN7" s="67"/>
      <c r="SO7" s="67"/>
      <c r="SP7" s="67"/>
      <c r="SQ7" s="67"/>
      <c r="SR7" s="67"/>
      <c r="SS7" s="67"/>
      <c r="ST7" s="67"/>
      <c r="SU7" s="67"/>
      <c r="SV7" s="67"/>
      <c r="SW7" s="67"/>
      <c r="SX7" s="67"/>
      <c r="SY7" s="67"/>
      <c r="SZ7" s="67"/>
      <c r="TA7" s="67"/>
      <c r="TB7" s="67"/>
      <c r="TC7" s="67"/>
      <c r="TD7" s="67"/>
      <c r="TE7" s="67"/>
      <c r="TF7" s="67"/>
      <c r="TG7" s="67"/>
      <c r="TH7" s="67"/>
      <c r="TI7" s="67"/>
      <c r="TJ7" s="67"/>
      <c r="TK7" s="67"/>
      <c r="TL7" s="67"/>
      <c r="TM7" s="67"/>
      <c r="TN7" s="67"/>
      <c r="TO7" s="67"/>
      <c r="TP7" s="67"/>
      <c r="TQ7" s="67"/>
      <c r="TR7" s="67"/>
      <c r="TS7" s="67"/>
      <c r="TT7" s="67"/>
      <c r="TU7" s="67"/>
      <c r="TV7" s="67"/>
      <c r="TW7" s="67"/>
      <c r="TX7" s="67"/>
      <c r="TY7" s="67"/>
      <c r="TZ7" s="67"/>
      <c r="UA7" s="67"/>
      <c r="UB7" s="67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  <c r="ZQ7" s="67"/>
      <c r="ZR7" s="67"/>
      <c r="ZS7" s="67"/>
      <c r="ZT7" s="67"/>
      <c r="ZU7" s="67"/>
      <c r="ZV7" s="67"/>
      <c r="ZW7" s="67"/>
      <c r="ZX7" s="67"/>
      <c r="ZY7" s="67"/>
      <c r="ZZ7" s="67"/>
      <c r="AAA7" s="67"/>
      <c r="AAB7" s="67"/>
    </row>
    <row r="8" spans="1:704" s="59" customFormat="1" ht="21.75" customHeight="1" thickBot="1" x14ac:dyDescent="0.3">
      <c r="A8" s="153">
        <f t="shared" si="18"/>
        <v>5</v>
      </c>
      <c r="B8" s="154" t="s">
        <v>12</v>
      </c>
      <c r="C8" s="154" t="s">
        <v>142</v>
      </c>
      <c r="D8" s="154" t="s">
        <v>14</v>
      </c>
      <c r="E8" s="155">
        <v>119000</v>
      </c>
      <c r="F8" s="156">
        <v>2598.36</v>
      </c>
      <c r="G8" s="157"/>
      <c r="H8" s="213">
        <v>25000</v>
      </c>
      <c r="I8" s="193">
        <v>0</v>
      </c>
      <c r="J8" s="193">
        <v>0</v>
      </c>
      <c r="K8" s="214">
        <v>0</v>
      </c>
      <c r="L8" s="210">
        <f t="shared" si="19"/>
        <v>25000</v>
      </c>
      <c r="M8" s="157"/>
      <c r="N8" s="191">
        <v>520</v>
      </c>
      <c r="O8" s="163">
        <f t="shared" si="20"/>
        <v>0.20012623347034283</v>
      </c>
      <c r="P8" s="192">
        <v>50</v>
      </c>
      <c r="Q8" s="163">
        <f t="shared" si="21"/>
        <v>1.9242907064456041E-2</v>
      </c>
      <c r="R8" s="192">
        <v>160</v>
      </c>
      <c r="S8" s="163">
        <f>SUM(R8/F8)</f>
        <v>6.1577302606259328E-2</v>
      </c>
      <c r="T8" s="192">
        <v>150</v>
      </c>
      <c r="U8" s="163">
        <f>SUM(T8/F8)</f>
        <v>5.7728721193368124E-2</v>
      </c>
      <c r="V8" s="193">
        <v>0</v>
      </c>
      <c r="W8" s="163">
        <f t="shared" si="23"/>
        <v>0</v>
      </c>
      <c r="X8" s="193">
        <v>100</v>
      </c>
      <c r="Y8" s="165">
        <f t="shared" si="24"/>
        <v>3.8485814128912083E-2</v>
      </c>
      <c r="Z8" s="166">
        <f t="shared" si="25"/>
        <v>980</v>
      </c>
      <c r="AA8" s="167">
        <f t="shared" si="26"/>
        <v>0.3771609784633384</v>
      </c>
      <c r="AB8" s="168"/>
      <c r="AC8" s="169"/>
      <c r="AD8" s="170"/>
      <c r="AE8" s="169"/>
      <c r="AF8" s="194">
        <v>157.59</v>
      </c>
      <c r="AG8" s="163">
        <f t="shared" si="27"/>
        <v>6.0649794485752549E-2</v>
      </c>
      <c r="AH8" s="193">
        <v>173.2</v>
      </c>
      <c r="AI8" s="163">
        <f t="shared" si="28"/>
        <v>6.6657430071275725E-2</v>
      </c>
      <c r="AJ8" s="193">
        <v>106.02</v>
      </c>
      <c r="AK8" s="163">
        <f t="shared" si="29"/>
        <v>4.0802660139472584E-2</v>
      </c>
      <c r="AL8" s="193">
        <v>107.72</v>
      </c>
      <c r="AM8" s="163">
        <f t="shared" si="30"/>
        <v>4.1456918979664095E-2</v>
      </c>
      <c r="AN8" s="193">
        <v>26.87</v>
      </c>
      <c r="AO8" s="165">
        <f t="shared" ref="AO8:AO10" si="44">SUM(AN8/F8)</f>
        <v>1.0341138256438677E-2</v>
      </c>
      <c r="AP8" s="195">
        <f t="shared" si="41"/>
        <v>571.4</v>
      </c>
      <c r="AQ8" s="167">
        <f t="shared" si="32"/>
        <v>0.21990794193260363</v>
      </c>
      <c r="AR8" s="168"/>
      <c r="AS8" s="169"/>
      <c r="AT8" s="173"/>
      <c r="AU8" s="174"/>
      <c r="AV8" s="213">
        <v>396.5</v>
      </c>
      <c r="AW8" s="193">
        <v>0</v>
      </c>
      <c r="AX8" s="215">
        <v>0</v>
      </c>
      <c r="AY8" s="196">
        <f t="shared" si="33"/>
        <v>396.5</v>
      </c>
      <c r="AZ8" s="177">
        <f t="shared" ref="AZ8:AZ10" si="45">SUM(AY8/F8)</f>
        <v>0.15259625302113641</v>
      </c>
      <c r="BA8" s="98"/>
      <c r="BB8" s="197">
        <f t="shared" si="35"/>
        <v>2598.36</v>
      </c>
      <c r="BC8" s="198">
        <f t="shared" si="36"/>
        <v>1947.9</v>
      </c>
      <c r="BD8" s="198">
        <f>SUM(F8*15)/100</f>
        <v>389.75400000000002</v>
      </c>
      <c r="BE8" s="199">
        <f t="shared" si="42"/>
        <v>2337.654</v>
      </c>
      <c r="BF8" s="180">
        <f t="shared" si="38"/>
        <v>650.46</v>
      </c>
      <c r="BG8" s="180">
        <f t="shared" si="39"/>
        <v>260.70600000000013</v>
      </c>
      <c r="BH8" s="200" t="s">
        <v>143</v>
      </c>
      <c r="BI8" s="201">
        <v>0</v>
      </c>
      <c r="BJ8" s="202" t="s">
        <v>179</v>
      </c>
      <c r="BK8" s="203">
        <v>5</v>
      </c>
      <c r="BL8" s="204">
        <v>0</v>
      </c>
      <c r="BM8" s="205" t="s">
        <v>180</v>
      </c>
      <c r="BN8" s="206" t="s">
        <v>192</v>
      </c>
      <c r="BO8" s="188">
        <f t="shared" si="40"/>
        <v>5</v>
      </c>
      <c r="BP8" s="154" t="s">
        <v>12</v>
      </c>
      <c r="BQ8" s="154" t="s">
        <v>142</v>
      </c>
      <c r="BR8" s="154" t="s">
        <v>14</v>
      </c>
      <c r="BS8" s="155">
        <v>119000</v>
      </c>
      <c r="BT8" s="155">
        <v>2598.36</v>
      </c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9"/>
      <c r="CO8" s="189"/>
      <c r="CP8" s="189"/>
      <c r="CQ8" s="189"/>
      <c r="CR8" s="189"/>
      <c r="CS8" s="189"/>
      <c r="CT8" s="189"/>
      <c r="CU8" s="189"/>
      <c r="CV8" s="189"/>
      <c r="CW8" s="189"/>
      <c r="CX8" s="189"/>
      <c r="CY8" s="189"/>
      <c r="CZ8" s="189"/>
      <c r="DA8" s="189"/>
      <c r="DB8" s="189"/>
      <c r="DC8" s="189"/>
      <c r="DD8" s="189"/>
      <c r="DE8" s="189"/>
      <c r="DF8" s="189"/>
      <c r="DG8" s="189"/>
      <c r="DH8" s="189"/>
      <c r="DI8" s="189"/>
      <c r="DJ8" s="189"/>
      <c r="DK8" s="189"/>
      <c r="DL8" s="189"/>
      <c r="DM8" s="189"/>
      <c r="DN8" s="189"/>
      <c r="DO8" s="189"/>
      <c r="DP8" s="189"/>
      <c r="DQ8" s="189"/>
      <c r="DR8" s="189"/>
      <c r="DS8" s="190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  <c r="IW8" s="67"/>
      <c r="IX8" s="67"/>
      <c r="IY8" s="67"/>
      <c r="IZ8" s="67"/>
      <c r="JA8" s="67"/>
      <c r="JB8" s="67"/>
      <c r="JC8" s="67"/>
      <c r="JD8" s="67"/>
      <c r="JE8" s="67"/>
      <c r="JF8" s="67"/>
      <c r="JG8" s="67"/>
      <c r="JH8" s="67"/>
      <c r="JI8" s="67"/>
      <c r="JJ8" s="67"/>
      <c r="JK8" s="67"/>
      <c r="JL8" s="67"/>
      <c r="JM8" s="67"/>
      <c r="JN8" s="67"/>
      <c r="JO8" s="67"/>
      <c r="JP8" s="67"/>
      <c r="JQ8" s="67"/>
      <c r="JR8" s="67"/>
      <c r="JS8" s="67"/>
      <c r="JT8" s="67"/>
      <c r="JU8" s="67"/>
      <c r="JV8" s="67"/>
      <c r="JW8" s="67"/>
      <c r="JX8" s="67"/>
      <c r="JY8" s="67"/>
      <c r="JZ8" s="67"/>
      <c r="KA8" s="67"/>
      <c r="KB8" s="67"/>
      <c r="KC8" s="67"/>
      <c r="KD8" s="67"/>
      <c r="KE8" s="67"/>
      <c r="KF8" s="67"/>
      <c r="KG8" s="67"/>
      <c r="KH8" s="67"/>
      <c r="KI8" s="67"/>
      <c r="KJ8" s="67"/>
      <c r="KK8" s="67"/>
      <c r="KL8" s="67"/>
      <c r="KM8" s="67"/>
      <c r="KN8" s="67"/>
      <c r="KO8" s="67"/>
      <c r="KP8" s="67"/>
      <c r="KQ8" s="67"/>
      <c r="KR8" s="67"/>
      <c r="KS8" s="67"/>
      <c r="KT8" s="67"/>
      <c r="KU8" s="67"/>
      <c r="KV8" s="67"/>
      <c r="KW8" s="67"/>
      <c r="KX8" s="67"/>
      <c r="KY8" s="67"/>
      <c r="KZ8" s="67"/>
      <c r="LA8" s="67"/>
      <c r="LB8" s="67"/>
      <c r="LC8" s="67"/>
      <c r="LD8" s="67"/>
      <c r="LE8" s="67"/>
      <c r="LF8" s="67"/>
      <c r="LG8" s="67"/>
      <c r="LH8" s="67"/>
      <c r="LI8" s="67"/>
      <c r="LJ8" s="67"/>
      <c r="LK8" s="67"/>
      <c r="LL8" s="67"/>
      <c r="LM8" s="67"/>
      <c r="LN8" s="67"/>
      <c r="LO8" s="67"/>
      <c r="LP8" s="67"/>
      <c r="LQ8" s="67"/>
      <c r="LR8" s="67"/>
      <c r="LS8" s="67"/>
      <c r="LT8" s="67"/>
      <c r="LU8" s="67"/>
      <c r="LV8" s="67"/>
      <c r="LW8" s="67"/>
      <c r="LX8" s="67"/>
      <c r="LY8" s="67"/>
      <c r="LZ8" s="67"/>
      <c r="MA8" s="67"/>
      <c r="MB8" s="67"/>
      <c r="MC8" s="67"/>
      <c r="MD8" s="67"/>
      <c r="ME8" s="67"/>
      <c r="MF8" s="67"/>
      <c r="MG8" s="67"/>
      <c r="MH8" s="67"/>
      <c r="MI8" s="67"/>
      <c r="MJ8" s="67"/>
      <c r="MK8" s="67"/>
      <c r="ML8" s="67"/>
      <c r="MM8" s="67"/>
      <c r="MN8" s="67"/>
      <c r="MO8" s="67"/>
      <c r="MP8" s="67"/>
      <c r="MQ8" s="67"/>
      <c r="MR8" s="67"/>
      <c r="MS8" s="67"/>
      <c r="MT8" s="67"/>
      <c r="MU8" s="67"/>
      <c r="MV8" s="67"/>
      <c r="MW8" s="67"/>
      <c r="MX8" s="67"/>
      <c r="MY8" s="67"/>
      <c r="MZ8" s="67"/>
      <c r="NA8" s="67"/>
      <c r="NB8" s="67"/>
      <c r="NC8" s="67"/>
      <c r="ND8" s="67"/>
      <c r="NE8" s="67"/>
      <c r="NF8" s="67"/>
      <c r="NG8" s="67"/>
      <c r="NH8" s="67"/>
      <c r="NI8" s="67"/>
      <c r="NJ8" s="67"/>
      <c r="NK8" s="67"/>
      <c r="NL8" s="67"/>
      <c r="NM8" s="67"/>
      <c r="NN8" s="67"/>
      <c r="NO8" s="67"/>
      <c r="NP8" s="67"/>
      <c r="NQ8" s="67"/>
      <c r="NR8" s="67"/>
      <c r="NS8" s="67"/>
      <c r="NT8" s="67"/>
      <c r="NU8" s="67"/>
      <c r="NV8" s="67"/>
      <c r="NW8" s="67"/>
      <c r="NX8" s="67"/>
      <c r="NY8" s="67"/>
      <c r="NZ8" s="67"/>
      <c r="OA8" s="67"/>
      <c r="OB8" s="67"/>
      <c r="OC8" s="67"/>
      <c r="OD8" s="67"/>
      <c r="OE8" s="67"/>
      <c r="OF8" s="67"/>
      <c r="OG8" s="67"/>
      <c r="OH8" s="67"/>
      <c r="OI8" s="67"/>
      <c r="OJ8" s="67"/>
      <c r="OK8" s="67"/>
      <c r="OL8" s="67"/>
      <c r="OM8" s="67"/>
      <c r="ON8" s="67"/>
      <c r="OO8" s="67"/>
      <c r="OP8" s="67"/>
      <c r="OQ8" s="67"/>
      <c r="OR8" s="67"/>
      <c r="OS8" s="67"/>
      <c r="OT8" s="67"/>
      <c r="OU8" s="67"/>
      <c r="OV8" s="67"/>
      <c r="OW8" s="67"/>
      <c r="OX8" s="67"/>
      <c r="OY8" s="67"/>
      <c r="OZ8" s="67"/>
      <c r="PA8" s="67"/>
      <c r="PB8" s="67"/>
      <c r="PC8" s="67"/>
      <c r="PD8" s="67"/>
      <c r="PE8" s="67"/>
      <c r="PF8" s="67"/>
      <c r="PG8" s="67"/>
      <c r="PH8" s="67"/>
      <c r="PI8" s="67"/>
      <c r="PJ8" s="67"/>
      <c r="PK8" s="67"/>
      <c r="PL8" s="67"/>
      <c r="PM8" s="67"/>
      <c r="PN8" s="67"/>
      <c r="PO8" s="67"/>
      <c r="PP8" s="67"/>
      <c r="PQ8" s="67"/>
      <c r="PR8" s="67"/>
      <c r="PS8" s="67"/>
      <c r="PT8" s="67"/>
      <c r="PU8" s="67"/>
      <c r="PV8" s="67"/>
      <c r="PW8" s="67"/>
      <c r="PX8" s="67"/>
      <c r="PY8" s="67"/>
      <c r="PZ8" s="67"/>
      <c r="QA8" s="67"/>
      <c r="QB8" s="67"/>
      <c r="QC8" s="67"/>
      <c r="QD8" s="67"/>
      <c r="QE8" s="67"/>
      <c r="QF8" s="67"/>
      <c r="QG8" s="67"/>
      <c r="QH8" s="67"/>
      <c r="QI8" s="67"/>
      <c r="QJ8" s="67"/>
      <c r="QK8" s="67"/>
      <c r="QL8" s="67"/>
      <c r="QM8" s="67"/>
      <c r="QN8" s="67"/>
      <c r="QO8" s="67"/>
      <c r="QP8" s="67"/>
      <c r="QQ8" s="67"/>
      <c r="QR8" s="67"/>
      <c r="QS8" s="67"/>
      <c r="QT8" s="67"/>
      <c r="QU8" s="67"/>
      <c r="QV8" s="67"/>
      <c r="QW8" s="67"/>
      <c r="QX8" s="67"/>
      <c r="QY8" s="67"/>
      <c r="QZ8" s="67"/>
      <c r="RA8" s="67"/>
      <c r="RB8" s="67"/>
      <c r="RC8" s="67"/>
      <c r="RD8" s="67"/>
      <c r="RE8" s="67"/>
      <c r="RF8" s="67"/>
      <c r="RG8" s="67"/>
      <c r="RH8" s="67"/>
      <c r="RI8" s="67"/>
      <c r="RJ8" s="67"/>
      <c r="RK8" s="67"/>
      <c r="RL8" s="67"/>
      <c r="RM8" s="67"/>
      <c r="RN8" s="67"/>
      <c r="RO8" s="67"/>
      <c r="RP8" s="67"/>
      <c r="RQ8" s="67"/>
      <c r="RR8" s="67"/>
      <c r="RS8" s="67"/>
      <c r="RT8" s="67"/>
      <c r="RU8" s="67"/>
      <c r="RV8" s="67"/>
      <c r="RW8" s="67"/>
      <c r="RX8" s="67"/>
      <c r="RY8" s="67"/>
      <c r="RZ8" s="67"/>
      <c r="SA8" s="67"/>
      <c r="SB8" s="67"/>
      <c r="SC8" s="67"/>
      <c r="SD8" s="67"/>
      <c r="SE8" s="67"/>
      <c r="SF8" s="67"/>
      <c r="SG8" s="67"/>
      <c r="SH8" s="67"/>
      <c r="SI8" s="67"/>
      <c r="SJ8" s="67"/>
      <c r="SK8" s="67"/>
      <c r="SL8" s="67"/>
      <c r="SM8" s="67"/>
      <c r="SN8" s="67"/>
      <c r="SO8" s="67"/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7"/>
      <c r="TA8" s="67"/>
      <c r="TB8" s="67"/>
      <c r="TC8" s="67"/>
      <c r="TD8" s="67"/>
      <c r="TE8" s="67"/>
      <c r="TF8" s="67"/>
      <c r="TG8" s="67"/>
      <c r="TH8" s="67"/>
      <c r="TI8" s="67"/>
      <c r="TJ8" s="67"/>
      <c r="TK8" s="67"/>
      <c r="TL8" s="67"/>
      <c r="TM8" s="67"/>
      <c r="TN8" s="67"/>
      <c r="TO8" s="67"/>
      <c r="TP8" s="67"/>
      <c r="TQ8" s="67"/>
      <c r="TR8" s="67"/>
      <c r="TS8" s="67"/>
      <c r="TT8" s="67"/>
      <c r="TU8" s="67"/>
      <c r="TV8" s="67"/>
      <c r="TW8" s="67"/>
      <c r="TX8" s="67"/>
      <c r="TY8" s="67"/>
      <c r="TZ8" s="67"/>
      <c r="UA8" s="67"/>
      <c r="UB8" s="67"/>
      <c r="UC8" s="67"/>
      <c r="UD8" s="67"/>
      <c r="UE8" s="67"/>
      <c r="UF8" s="67"/>
      <c r="UG8" s="67"/>
      <c r="UH8" s="67"/>
      <c r="UI8" s="67"/>
      <c r="UJ8" s="67"/>
      <c r="UK8" s="67"/>
      <c r="UL8" s="67"/>
      <c r="UM8" s="67"/>
      <c r="UN8" s="67"/>
      <c r="UO8" s="67"/>
      <c r="UP8" s="67"/>
      <c r="UQ8" s="67"/>
      <c r="UR8" s="67"/>
      <c r="US8" s="67"/>
      <c r="UT8" s="67"/>
      <c r="UU8" s="67"/>
      <c r="UV8" s="67"/>
      <c r="UW8" s="67"/>
      <c r="UX8" s="67"/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  <c r="XE8" s="67"/>
      <c r="XF8" s="67"/>
      <c r="XG8" s="67"/>
      <c r="XH8" s="67"/>
      <c r="XI8" s="67"/>
      <c r="XJ8" s="67"/>
      <c r="XK8" s="67"/>
      <c r="XL8" s="67"/>
      <c r="XM8" s="67"/>
      <c r="XN8" s="67"/>
      <c r="XO8" s="67"/>
      <c r="XP8" s="67"/>
      <c r="XQ8" s="67"/>
      <c r="XR8" s="67"/>
      <c r="XS8" s="67"/>
      <c r="XT8" s="67"/>
      <c r="XU8" s="67"/>
      <c r="XV8" s="67"/>
      <c r="XW8" s="67"/>
      <c r="XX8" s="67"/>
      <c r="XY8" s="67"/>
      <c r="XZ8" s="67"/>
      <c r="YA8" s="67"/>
      <c r="YB8" s="67"/>
      <c r="YC8" s="67"/>
      <c r="YD8" s="67"/>
      <c r="YE8" s="67"/>
      <c r="YF8" s="67"/>
      <c r="YG8" s="67"/>
      <c r="YH8" s="67"/>
      <c r="YI8" s="67"/>
      <c r="YJ8" s="67"/>
      <c r="YK8" s="67"/>
      <c r="YL8" s="67"/>
      <c r="YM8" s="67"/>
      <c r="YN8" s="67"/>
      <c r="YO8" s="67"/>
      <c r="YP8" s="67"/>
      <c r="YQ8" s="67"/>
      <c r="YR8" s="67"/>
      <c r="YS8" s="67"/>
      <c r="YT8" s="67"/>
      <c r="YU8" s="67"/>
      <c r="YV8" s="67"/>
      <c r="YW8" s="67"/>
      <c r="YX8" s="67"/>
      <c r="YY8" s="67"/>
      <c r="YZ8" s="67"/>
      <c r="ZA8" s="67"/>
      <c r="ZB8" s="67"/>
      <c r="ZC8" s="67"/>
      <c r="ZD8" s="67"/>
      <c r="ZE8" s="67"/>
      <c r="ZF8" s="67"/>
      <c r="ZG8" s="67"/>
      <c r="ZH8" s="67"/>
      <c r="ZI8" s="67"/>
      <c r="ZJ8" s="67"/>
      <c r="ZK8" s="67"/>
      <c r="ZL8" s="67"/>
      <c r="ZM8" s="67"/>
      <c r="ZN8" s="67"/>
      <c r="ZO8" s="67"/>
      <c r="ZP8" s="67"/>
      <c r="ZQ8" s="67"/>
      <c r="ZR8" s="67"/>
      <c r="ZS8" s="67"/>
      <c r="ZT8" s="67"/>
      <c r="ZU8" s="67"/>
      <c r="ZV8" s="67"/>
      <c r="ZW8" s="67"/>
      <c r="ZX8" s="67"/>
      <c r="ZY8" s="67"/>
      <c r="ZZ8" s="67"/>
      <c r="AAA8" s="67"/>
      <c r="AAB8" s="67"/>
    </row>
    <row r="9" spans="1:704" s="59" customFormat="1" ht="21.75" customHeight="1" thickBot="1" x14ac:dyDescent="0.3">
      <c r="A9" s="153">
        <f t="shared" si="18"/>
        <v>6</v>
      </c>
      <c r="B9" s="154" t="s">
        <v>12</v>
      </c>
      <c r="C9" s="154" t="s">
        <v>207</v>
      </c>
      <c r="D9" s="154" t="s">
        <v>14</v>
      </c>
      <c r="E9" s="155">
        <v>55000</v>
      </c>
      <c r="F9" s="156">
        <v>2662.72</v>
      </c>
      <c r="G9" s="157"/>
      <c r="H9" s="158"/>
      <c r="I9" s="159"/>
      <c r="J9" s="159">
        <v>2000</v>
      </c>
      <c r="K9" s="160">
        <v>0</v>
      </c>
      <c r="L9" s="161">
        <f t="shared" ref="L9:L10" si="46">SUM(H9:K9)</f>
        <v>2000</v>
      </c>
      <c r="M9" s="157"/>
      <c r="N9" s="162">
        <v>350</v>
      </c>
      <c r="O9" s="163">
        <f t="shared" ref="O9:O10" si="47">SUM(N9/F9)</f>
        <v>0.13144453791611585</v>
      </c>
      <c r="P9" s="164">
        <v>75</v>
      </c>
      <c r="Q9" s="163">
        <f t="shared" ref="Q9:Q10" si="48">SUM(P9/F9)</f>
        <v>2.816668669631054E-2</v>
      </c>
      <c r="R9" s="164">
        <v>50</v>
      </c>
      <c r="S9" s="163">
        <f t="shared" ref="S9:S10" si="49">SUM(R9/F9)</f>
        <v>1.8777791130873696E-2</v>
      </c>
      <c r="T9" s="164">
        <v>75</v>
      </c>
      <c r="U9" s="163">
        <f t="shared" ref="U9:U10" si="50">SUM(T9/F9)</f>
        <v>2.816668669631054E-2</v>
      </c>
      <c r="V9" s="159"/>
      <c r="W9" s="163">
        <f t="shared" ref="W9:W10" si="51">SUM(V9/F9)</f>
        <v>0</v>
      </c>
      <c r="X9" s="159"/>
      <c r="Y9" s="165">
        <f t="shared" ref="Y9:Y10" si="52">SUM(X9/F9)</f>
        <v>0</v>
      </c>
      <c r="Z9" s="166">
        <f t="shared" si="25"/>
        <v>550</v>
      </c>
      <c r="AA9" s="167">
        <f t="shared" ref="AA9:AA10" si="53">SUM(Z9/F9)</f>
        <v>0.20655570243961063</v>
      </c>
      <c r="AB9" s="168"/>
      <c r="AC9" s="169"/>
      <c r="AD9" s="170"/>
      <c r="AE9" s="169"/>
      <c r="AF9" s="171">
        <v>0</v>
      </c>
      <c r="AG9" s="163">
        <f t="shared" ref="AG9:AG10" si="54">SUM(AF9/F9)</f>
        <v>0</v>
      </c>
      <c r="AH9" s="159">
        <v>750</v>
      </c>
      <c r="AI9" s="163">
        <f t="shared" ref="AI9:AI10" si="55">SUM(AH9/F9)</f>
        <v>0.28166686696310544</v>
      </c>
      <c r="AJ9" s="159"/>
      <c r="AK9" s="163">
        <f t="shared" ref="AK9:AK10" si="56">SUM(AJ9/F9)</f>
        <v>0</v>
      </c>
      <c r="AL9" s="159">
        <v>237</v>
      </c>
      <c r="AM9" s="163">
        <f t="shared" ref="AM9:AM10" si="57">SUM(AL9/F9)</f>
        <v>8.9006729960341313E-2</v>
      </c>
      <c r="AN9" s="159">
        <v>294</v>
      </c>
      <c r="AO9" s="165">
        <f t="shared" si="44"/>
        <v>0.11041341184953732</v>
      </c>
      <c r="AP9" s="172">
        <f t="shared" ref="AP9:AP10" si="58">SUM(AF9:AN9)</f>
        <v>1281.3706735969236</v>
      </c>
      <c r="AQ9" s="167">
        <f t="shared" ref="AQ9:AQ10" si="59">SUM(AP9/F9)</f>
        <v>0.48122621740059923</v>
      </c>
      <c r="AR9" s="168"/>
      <c r="AS9" s="169"/>
      <c r="AT9" s="173"/>
      <c r="AU9" s="169"/>
      <c r="AV9" s="171">
        <v>471</v>
      </c>
      <c r="AW9" s="159">
        <v>0</v>
      </c>
      <c r="AX9" s="175">
        <v>0</v>
      </c>
      <c r="AY9" s="196">
        <f t="shared" si="33"/>
        <v>471</v>
      </c>
      <c r="AZ9" s="177">
        <f t="shared" si="45"/>
        <v>0.1768867924528302</v>
      </c>
      <c r="BA9" s="157"/>
      <c r="BB9" s="178">
        <f>F9</f>
        <v>2662.72</v>
      </c>
      <c r="BC9" s="179">
        <f t="shared" si="36"/>
        <v>2302.3706735969236</v>
      </c>
      <c r="BD9" s="198">
        <f t="shared" ref="BD9:BD10" si="60">SUM(F9*15)/100</f>
        <v>399.40799999999996</v>
      </c>
      <c r="BE9" s="166">
        <f t="shared" ref="BE9:BE10" si="61">SUM(BC9+BD9)</f>
        <v>2701.7786735969235</v>
      </c>
      <c r="BF9" s="180">
        <f t="shared" si="38"/>
        <v>360.34932640307625</v>
      </c>
      <c r="BG9" s="180">
        <f t="shared" si="39"/>
        <v>-39.058673596923654</v>
      </c>
      <c r="BH9" s="200" t="s">
        <v>208</v>
      </c>
      <c r="BI9" s="182">
        <v>1000</v>
      </c>
      <c r="BJ9" s="202" t="s">
        <v>212</v>
      </c>
      <c r="BK9" s="203">
        <v>12</v>
      </c>
      <c r="BL9" s="204">
        <v>2</v>
      </c>
      <c r="BM9" s="205" t="s">
        <v>209</v>
      </c>
      <c r="BN9" s="216" t="s">
        <v>210</v>
      </c>
      <c r="BO9" s="188">
        <f t="shared" si="40"/>
        <v>6</v>
      </c>
      <c r="BP9" s="154" t="s">
        <v>12</v>
      </c>
      <c r="BQ9" s="154" t="s">
        <v>207</v>
      </c>
      <c r="BR9" s="154" t="s">
        <v>14</v>
      </c>
      <c r="BS9" s="155">
        <v>55000</v>
      </c>
      <c r="BT9" s="155">
        <v>2662.72</v>
      </c>
      <c r="BU9" s="189"/>
      <c r="BV9" s="189"/>
      <c r="BW9" s="189"/>
      <c r="BX9" s="189"/>
      <c r="BY9" s="189"/>
      <c r="BZ9" s="189"/>
      <c r="CA9" s="189"/>
      <c r="CB9" s="189"/>
      <c r="CC9" s="189"/>
      <c r="CD9" s="189"/>
      <c r="CE9" s="189"/>
      <c r="CF9" s="189"/>
      <c r="CG9" s="189"/>
      <c r="CH9" s="189"/>
      <c r="CI9" s="189"/>
      <c r="CJ9" s="189"/>
      <c r="CK9" s="189"/>
      <c r="CL9" s="189"/>
      <c r="CM9" s="189"/>
      <c r="CN9" s="189"/>
      <c r="CO9" s="189"/>
      <c r="CP9" s="189"/>
      <c r="CQ9" s="189"/>
      <c r="CR9" s="189"/>
      <c r="CS9" s="189"/>
      <c r="CT9" s="189"/>
      <c r="CU9" s="189"/>
      <c r="CV9" s="189"/>
      <c r="CW9" s="189"/>
      <c r="CX9" s="189"/>
      <c r="CY9" s="189"/>
      <c r="CZ9" s="189"/>
      <c r="DA9" s="189"/>
      <c r="DB9" s="189"/>
      <c r="DC9" s="189"/>
      <c r="DD9" s="189"/>
      <c r="DE9" s="189"/>
      <c r="DF9" s="189"/>
      <c r="DG9" s="189"/>
      <c r="DH9" s="189"/>
      <c r="DI9" s="189"/>
      <c r="DJ9" s="189"/>
      <c r="DK9" s="189"/>
      <c r="DL9" s="189"/>
      <c r="DM9" s="189"/>
      <c r="DN9" s="189"/>
      <c r="DO9" s="189"/>
      <c r="DP9" s="189"/>
      <c r="DQ9" s="189"/>
      <c r="DR9" s="189"/>
      <c r="DS9" s="190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7"/>
      <c r="NI9" s="67"/>
      <c r="NJ9" s="67"/>
      <c r="NK9" s="67"/>
      <c r="NL9" s="67"/>
      <c r="NM9" s="67"/>
      <c r="NN9" s="67"/>
      <c r="NO9" s="67"/>
      <c r="NP9" s="67"/>
      <c r="NQ9" s="67"/>
      <c r="NR9" s="67"/>
      <c r="NS9" s="67"/>
      <c r="NT9" s="67"/>
      <c r="NU9" s="67"/>
      <c r="NV9" s="67"/>
      <c r="NW9" s="67"/>
      <c r="NX9" s="67"/>
      <c r="NY9" s="67"/>
      <c r="NZ9" s="67"/>
      <c r="OA9" s="67"/>
      <c r="OB9" s="67"/>
      <c r="OC9" s="67"/>
      <c r="OD9" s="67"/>
      <c r="OE9" s="67"/>
      <c r="OF9" s="67"/>
      <c r="OG9" s="67"/>
      <c r="OH9" s="67"/>
      <c r="OI9" s="67"/>
      <c r="OJ9" s="67"/>
      <c r="OK9" s="67"/>
      <c r="OL9" s="67"/>
      <c r="OM9" s="67"/>
      <c r="ON9" s="67"/>
      <c r="OO9" s="67"/>
      <c r="OP9" s="67"/>
      <c r="OQ9" s="67"/>
      <c r="OR9" s="67"/>
      <c r="OS9" s="67"/>
      <c r="OT9" s="67"/>
      <c r="OU9" s="67"/>
      <c r="OV9" s="67"/>
      <c r="OW9" s="67"/>
      <c r="OX9" s="67"/>
      <c r="OY9" s="67"/>
      <c r="OZ9" s="67"/>
      <c r="PA9" s="67"/>
      <c r="PB9" s="67"/>
      <c r="PC9" s="67"/>
      <c r="PD9" s="67"/>
      <c r="PE9" s="67"/>
      <c r="PF9" s="67"/>
      <c r="PG9" s="67"/>
      <c r="PH9" s="67"/>
      <c r="PI9" s="67"/>
      <c r="PJ9" s="67"/>
      <c r="PK9" s="67"/>
      <c r="PL9" s="67"/>
      <c r="PM9" s="67"/>
      <c r="PN9" s="67"/>
      <c r="PO9" s="67"/>
      <c r="PP9" s="67"/>
      <c r="PQ9" s="67"/>
      <c r="PR9" s="67"/>
      <c r="PS9" s="67"/>
      <c r="PT9" s="67"/>
      <c r="PU9" s="67"/>
      <c r="PV9" s="67"/>
      <c r="PW9" s="67"/>
      <c r="PX9" s="67"/>
      <c r="PY9" s="67"/>
      <c r="PZ9" s="67"/>
      <c r="QA9" s="67"/>
      <c r="QB9" s="67"/>
      <c r="QC9" s="67"/>
      <c r="QD9" s="67"/>
      <c r="QE9" s="67"/>
      <c r="QF9" s="67"/>
      <c r="QG9" s="67"/>
      <c r="QH9" s="67"/>
      <c r="QI9" s="67"/>
      <c r="QJ9" s="67"/>
      <c r="QK9" s="67"/>
      <c r="QL9" s="67"/>
      <c r="QM9" s="67"/>
      <c r="QN9" s="67"/>
      <c r="QO9" s="67"/>
      <c r="QP9" s="67"/>
      <c r="QQ9" s="67"/>
      <c r="QR9" s="67"/>
      <c r="QS9" s="67"/>
      <c r="QT9" s="67"/>
      <c r="QU9" s="67"/>
      <c r="QV9" s="67"/>
      <c r="QW9" s="67"/>
      <c r="QX9" s="67"/>
      <c r="QY9" s="67"/>
      <c r="QZ9" s="67"/>
      <c r="RA9" s="67"/>
      <c r="RB9" s="67"/>
      <c r="RC9" s="67"/>
      <c r="RD9" s="67"/>
      <c r="RE9" s="67"/>
      <c r="RF9" s="67"/>
      <c r="RG9" s="67"/>
      <c r="RH9" s="67"/>
      <c r="RI9" s="67"/>
      <c r="RJ9" s="67"/>
      <c r="RK9" s="67"/>
      <c r="RL9" s="67"/>
      <c r="RM9" s="67"/>
      <c r="RN9" s="67"/>
      <c r="RO9" s="67"/>
      <c r="RP9" s="67"/>
      <c r="RQ9" s="67"/>
      <c r="RR9" s="67"/>
      <c r="RS9" s="67"/>
      <c r="RT9" s="67"/>
      <c r="RU9" s="67"/>
      <c r="RV9" s="67"/>
      <c r="RW9" s="67"/>
      <c r="RX9" s="67"/>
      <c r="RY9" s="67"/>
      <c r="RZ9" s="67"/>
      <c r="SA9" s="67"/>
      <c r="SB9" s="67"/>
      <c r="SC9" s="67"/>
      <c r="SD9" s="67"/>
      <c r="SE9" s="67"/>
      <c r="SF9" s="67"/>
      <c r="SG9" s="67"/>
      <c r="SH9" s="67"/>
      <c r="SI9" s="67"/>
      <c r="SJ9" s="67"/>
      <c r="SK9" s="67"/>
      <c r="SL9" s="67"/>
      <c r="SM9" s="67"/>
      <c r="SN9" s="67"/>
      <c r="SO9" s="67"/>
      <c r="SP9" s="67"/>
      <c r="SQ9" s="67"/>
      <c r="SR9" s="67"/>
      <c r="SS9" s="67"/>
      <c r="ST9" s="67"/>
      <c r="SU9" s="67"/>
      <c r="SV9" s="67"/>
      <c r="SW9" s="67"/>
      <c r="SX9" s="67"/>
      <c r="SY9" s="67"/>
      <c r="SZ9" s="67"/>
      <c r="TA9" s="67"/>
      <c r="TB9" s="67"/>
      <c r="TC9" s="67"/>
      <c r="TD9" s="67"/>
      <c r="TE9" s="67"/>
      <c r="TF9" s="67"/>
      <c r="TG9" s="67"/>
      <c r="TH9" s="67"/>
      <c r="TI9" s="67"/>
      <c r="TJ9" s="67"/>
      <c r="TK9" s="67"/>
      <c r="TL9" s="67"/>
      <c r="TM9" s="67"/>
      <c r="TN9" s="67"/>
      <c r="TO9" s="67"/>
      <c r="TP9" s="67"/>
      <c r="TQ9" s="67"/>
      <c r="TR9" s="67"/>
      <c r="TS9" s="67"/>
      <c r="TT9" s="67"/>
      <c r="TU9" s="67"/>
      <c r="TV9" s="67"/>
      <c r="TW9" s="67"/>
      <c r="TX9" s="67"/>
      <c r="TY9" s="67"/>
      <c r="TZ9" s="67"/>
      <c r="UA9" s="67"/>
      <c r="UB9" s="67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  <c r="ZQ9" s="67"/>
      <c r="ZR9" s="67"/>
      <c r="ZS9" s="67"/>
      <c r="ZT9" s="67"/>
      <c r="ZU9" s="67"/>
      <c r="ZV9" s="67"/>
      <c r="ZW9" s="67"/>
      <c r="ZX9" s="67"/>
      <c r="ZY9" s="67"/>
      <c r="ZZ9" s="67"/>
      <c r="AAA9" s="67"/>
      <c r="AAB9" s="67"/>
    </row>
    <row r="10" spans="1:704" s="59" customFormat="1" ht="21.75" customHeight="1" thickBot="1" x14ac:dyDescent="0.3">
      <c r="A10" s="153">
        <f t="shared" si="18"/>
        <v>7</v>
      </c>
      <c r="B10" s="154" t="s">
        <v>12</v>
      </c>
      <c r="C10" s="154" t="s">
        <v>226</v>
      </c>
      <c r="D10" s="154" t="s">
        <v>14</v>
      </c>
      <c r="E10" s="155">
        <v>6000</v>
      </c>
      <c r="F10" s="156">
        <v>2500</v>
      </c>
      <c r="G10" s="157"/>
      <c r="H10" s="158"/>
      <c r="I10" s="159">
        <v>6000</v>
      </c>
      <c r="J10" s="159">
        <v>0</v>
      </c>
      <c r="K10" s="160">
        <v>20000</v>
      </c>
      <c r="L10" s="161">
        <f t="shared" si="46"/>
        <v>26000</v>
      </c>
      <c r="M10" s="157"/>
      <c r="N10" s="162">
        <v>400</v>
      </c>
      <c r="O10" s="163">
        <f t="shared" si="47"/>
        <v>0.16</v>
      </c>
      <c r="P10" s="164">
        <v>320</v>
      </c>
      <c r="Q10" s="163">
        <f t="shared" si="48"/>
        <v>0.128</v>
      </c>
      <c r="R10" s="164">
        <v>260</v>
      </c>
      <c r="S10" s="163">
        <f t="shared" si="49"/>
        <v>0.104</v>
      </c>
      <c r="T10" s="164">
        <v>105</v>
      </c>
      <c r="U10" s="163">
        <f t="shared" si="50"/>
        <v>4.2000000000000003E-2</v>
      </c>
      <c r="V10" s="159"/>
      <c r="W10" s="163">
        <f t="shared" si="51"/>
        <v>0</v>
      </c>
      <c r="X10" s="159"/>
      <c r="Y10" s="165">
        <f t="shared" si="52"/>
        <v>0</v>
      </c>
      <c r="Z10" s="166">
        <f t="shared" si="25"/>
        <v>1085</v>
      </c>
      <c r="AA10" s="167">
        <f t="shared" si="53"/>
        <v>0.434</v>
      </c>
      <c r="AB10" s="168"/>
      <c r="AC10" s="169"/>
      <c r="AD10" s="170"/>
      <c r="AE10" s="169"/>
      <c r="AF10" s="171">
        <v>280</v>
      </c>
      <c r="AG10" s="163">
        <f t="shared" si="54"/>
        <v>0.112</v>
      </c>
      <c r="AH10" s="159">
        <v>211</v>
      </c>
      <c r="AI10" s="163">
        <f t="shared" si="55"/>
        <v>8.4400000000000003E-2</v>
      </c>
      <c r="AJ10" s="159">
        <v>293.5</v>
      </c>
      <c r="AK10" s="163">
        <f t="shared" si="56"/>
        <v>0.1174</v>
      </c>
      <c r="AL10" s="159">
        <v>191</v>
      </c>
      <c r="AM10" s="163">
        <f t="shared" si="57"/>
        <v>7.6399999999999996E-2</v>
      </c>
      <c r="AN10" s="159">
        <v>440.33</v>
      </c>
      <c r="AO10" s="165">
        <f t="shared" si="44"/>
        <v>0.17613199999999998</v>
      </c>
      <c r="AP10" s="172">
        <f t="shared" si="58"/>
        <v>1416.2202</v>
      </c>
      <c r="AQ10" s="167">
        <f t="shared" si="59"/>
        <v>0.56648807999999995</v>
      </c>
      <c r="AR10" s="168"/>
      <c r="AS10" s="169"/>
      <c r="AT10" s="173"/>
      <c r="AU10" s="169"/>
      <c r="AV10" s="171"/>
      <c r="AW10" s="159">
        <v>396</v>
      </c>
      <c r="AX10" s="175">
        <v>0</v>
      </c>
      <c r="AY10" s="196"/>
      <c r="AZ10" s="177">
        <f t="shared" si="45"/>
        <v>0</v>
      </c>
      <c r="BA10" s="157"/>
      <c r="BB10" s="178">
        <f t="shared" ref="BB10" si="62">F10</f>
        <v>2500</v>
      </c>
      <c r="BC10" s="179">
        <f t="shared" si="36"/>
        <v>2501.2201999999997</v>
      </c>
      <c r="BD10" s="198">
        <f t="shared" si="60"/>
        <v>375</v>
      </c>
      <c r="BE10" s="166">
        <f t="shared" si="61"/>
        <v>2876.2201999999997</v>
      </c>
      <c r="BF10" s="180">
        <f t="shared" si="38"/>
        <v>-1.2201999999997497</v>
      </c>
      <c r="BG10" s="180">
        <f t="shared" si="39"/>
        <v>-376.22019999999975</v>
      </c>
      <c r="BH10" s="200" t="s">
        <v>228</v>
      </c>
      <c r="BI10" s="182">
        <v>500</v>
      </c>
      <c r="BJ10" s="202" t="s">
        <v>229</v>
      </c>
      <c r="BK10" s="203">
        <v>4</v>
      </c>
      <c r="BL10" s="204">
        <v>0</v>
      </c>
      <c r="BM10" s="205" t="s">
        <v>230</v>
      </c>
      <c r="BN10" s="216" t="s">
        <v>231</v>
      </c>
      <c r="BO10" s="188">
        <f t="shared" si="40"/>
        <v>7</v>
      </c>
      <c r="BP10" s="154" t="s">
        <v>12</v>
      </c>
      <c r="BQ10" s="154" t="s">
        <v>226</v>
      </c>
      <c r="BR10" s="154" t="s">
        <v>14</v>
      </c>
      <c r="BS10" s="155">
        <v>6000</v>
      </c>
      <c r="BT10" s="155">
        <v>2500</v>
      </c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189"/>
      <c r="DL10" s="189"/>
      <c r="DM10" s="189"/>
      <c r="DN10" s="189"/>
      <c r="DO10" s="189"/>
      <c r="DP10" s="189"/>
      <c r="DQ10" s="189"/>
      <c r="DR10" s="189"/>
      <c r="DS10" s="190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  <c r="IW10" s="67"/>
      <c r="IX10" s="67"/>
      <c r="IY10" s="67"/>
      <c r="IZ10" s="67"/>
      <c r="JA10" s="67"/>
      <c r="JB10" s="67"/>
      <c r="JC10" s="67"/>
      <c r="JD10" s="67"/>
      <c r="JE10" s="67"/>
      <c r="JF10" s="67"/>
      <c r="JG10" s="67"/>
      <c r="JH10" s="67"/>
      <c r="JI10" s="67"/>
      <c r="JJ10" s="67"/>
      <c r="JK10" s="67"/>
      <c r="JL10" s="67"/>
      <c r="JM10" s="67"/>
      <c r="JN10" s="67"/>
      <c r="JO10" s="67"/>
      <c r="JP10" s="67"/>
      <c r="JQ10" s="67"/>
      <c r="JR10" s="67"/>
      <c r="JS10" s="67"/>
      <c r="JT10" s="67"/>
      <c r="JU10" s="67"/>
      <c r="JV10" s="67"/>
      <c r="JW10" s="67"/>
      <c r="JX10" s="67"/>
      <c r="JY10" s="67"/>
      <c r="JZ10" s="67"/>
      <c r="KA10" s="67"/>
      <c r="KB10" s="67"/>
      <c r="KC10" s="67"/>
      <c r="KD10" s="67"/>
      <c r="KE10" s="67"/>
      <c r="KF10" s="67"/>
      <c r="KG10" s="67"/>
      <c r="KH10" s="67"/>
      <c r="KI10" s="67"/>
      <c r="KJ10" s="67"/>
      <c r="KK10" s="67"/>
      <c r="KL10" s="67"/>
      <c r="KM10" s="67"/>
      <c r="KN10" s="67"/>
      <c r="KO10" s="67"/>
      <c r="KP10" s="67"/>
      <c r="KQ10" s="67"/>
      <c r="KR10" s="67"/>
      <c r="KS10" s="67"/>
      <c r="KT10" s="67"/>
      <c r="KU10" s="67"/>
      <c r="KV10" s="67"/>
      <c r="KW10" s="67"/>
      <c r="KX10" s="67"/>
      <c r="KY10" s="67"/>
      <c r="KZ10" s="67"/>
      <c r="LA10" s="67"/>
      <c r="LB10" s="67"/>
      <c r="LC10" s="67"/>
      <c r="LD10" s="67"/>
      <c r="LE10" s="67"/>
      <c r="LF10" s="67"/>
      <c r="LG10" s="67"/>
      <c r="LH10" s="67"/>
      <c r="LI10" s="67"/>
      <c r="LJ10" s="67"/>
      <c r="LK10" s="67"/>
      <c r="LL10" s="67"/>
      <c r="LM10" s="67"/>
      <c r="LN10" s="67"/>
      <c r="LO10" s="67"/>
      <c r="LP10" s="67"/>
      <c r="LQ10" s="67"/>
      <c r="LR10" s="67"/>
      <c r="LS10" s="67"/>
      <c r="LT10" s="67"/>
      <c r="LU10" s="67"/>
      <c r="LV10" s="67"/>
      <c r="LW10" s="67"/>
      <c r="LX10" s="67"/>
      <c r="LY10" s="67"/>
      <c r="LZ10" s="67"/>
      <c r="MA10" s="67"/>
      <c r="MB10" s="67"/>
      <c r="MC10" s="67"/>
      <c r="MD10" s="67"/>
      <c r="ME10" s="67"/>
      <c r="MF10" s="67"/>
      <c r="MG10" s="67"/>
      <c r="MH10" s="67"/>
      <c r="MI10" s="67"/>
      <c r="MJ10" s="67"/>
      <c r="MK10" s="67"/>
      <c r="ML10" s="67"/>
      <c r="MM10" s="67"/>
      <c r="MN10" s="67"/>
      <c r="MO10" s="67"/>
      <c r="MP10" s="67"/>
      <c r="MQ10" s="67"/>
      <c r="MR10" s="67"/>
      <c r="MS10" s="67"/>
      <c r="MT10" s="67"/>
      <c r="MU10" s="67"/>
      <c r="MV10" s="67"/>
      <c r="MW10" s="67"/>
      <c r="MX10" s="67"/>
      <c r="MY10" s="67"/>
      <c r="MZ10" s="67"/>
      <c r="NA10" s="67"/>
      <c r="NB10" s="67"/>
      <c r="NC10" s="67"/>
      <c r="ND10" s="67"/>
      <c r="NE10" s="67"/>
      <c r="NF10" s="67"/>
      <c r="NG10" s="67"/>
      <c r="NH10" s="67"/>
      <c r="NI10" s="67"/>
      <c r="NJ10" s="67"/>
      <c r="NK10" s="67"/>
      <c r="NL10" s="67"/>
      <c r="NM10" s="67"/>
      <c r="NN10" s="67"/>
      <c r="NO10" s="67"/>
      <c r="NP10" s="67"/>
      <c r="NQ10" s="67"/>
      <c r="NR10" s="67"/>
      <c r="NS10" s="67"/>
      <c r="NT10" s="67"/>
      <c r="NU10" s="67"/>
      <c r="NV10" s="67"/>
      <c r="NW10" s="67"/>
      <c r="NX10" s="67"/>
      <c r="NY10" s="67"/>
      <c r="NZ10" s="67"/>
      <c r="OA10" s="67"/>
      <c r="OB10" s="67"/>
      <c r="OC10" s="67"/>
      <c r="OD10" s="67"/>
      <c r="OE10" s="67"/>
      <c r="OF10" s="67"/>
      <c r="OG10" s="67"/>
      <c r="OH10" s="67"/>
      <c r="OI10" s="67"/>
      <c r="OJ10" s="67"/>
      <c r="OK10" s="67"/>
      <c r="OL10" s="67"/>
      <c r="OM10" s="67"/>
      <c r="ON10" s="67"/>
      <c r="OO10" s="67"/>
      <c r="OP10" s="67"/>
      <c r="OQ10" s="67"/>
      <c r="OR10" s="67"/>
      <c r="OS10" s="67"/>
      <c r="OT10" s="67"/>
      <c r="OU10" s="67"/>
      <c r="OV10" s="67"/>
      <c r="OW10" s="67"/>
      <c r="OX10" s="67"/>
      <c r="OY10" s="67"/>
      <c r="OZ10" s="67"/>
      <c r="PA10" s="67"/>
      <c r="PB10" s="67"/>
      <c r="PC10" s="67"/>
      <c r="PD10" s="67"/>
      <c r="PE10" s="67"/>
      <c r="PF10" s="67"/>
      <c r="PG10" s="67"/>
      <c r="PH10" s="67"/>
      <c r="PI10" s="67"/>
      <c r="PJ10" s="67"/>
      <c r="PK10" s="67"/>
      <c r="PL10" s="67"/>
      <c r="PM10" s="67"/>
      <c r="PN10" s="67"/>
      <c r="PO10" s="67"/>
      <c r="PP10" s="67"/>
      <c r="PQ10" s="67"/>
      <c r="PR10" s="67"/>
      <c r="PS10" s="67"/>
      <c r="PT10" s="67"/>
      <c r="PU10" s="67"/>
      <c r="PV10" s="67"/>
      <c r="PW10" s="67"/>
      <c r="PX10" s="67"/>
      <c r="PY10" s="67"/>
      <c r="PZ10" s="67"/>
      <c r="QA10" s="67"/>
      <c r="QB10" s="67"/>
      <c r="QC10" s="67"/>
      <c r="QD10" s="67"/>
      <c r="QE10" s="67"/>
      <c r="QF10" s="67"/>
      <c r="QG10" s="67"/>
      <c r="QH10" s="67"/>
      <c r="QI10" s="67"/>
      <c r="QJ10" s="67"/>
      <c r="QK10" s="67"/>
      <c r="QL10" s="67"/>
      <c r="QM10" s="67"/>
      <c r="QN10" s="67"/>
      <c r="QO10" s="67"/>
      <c r="QP10" s="67"/>
      <c r="QQ10" s="67"/>
      <c r="QR10" s="67"/>
      <c r="QS10" s="67"/>
      <c r="QT10" s="67"/>
      <c r="QU10" s="67"/>
      <c r="QV10" s="67"/>
      <c r="QW10" s="67"/>
      <c r="QX10" s="67"/>
      <c r="QY10" s="67"/>
      <c r="QZ10" s="67"/>
      <c r="RA10" s="67"/>
      <c r="RB10" s="67"/>
      <c r="RC10" s="67"/>
      <c r="RD10" s="67"/>
      <c r="RE10" s="67"/>
      <c r="RF10" s="67"/>
      <c r="RG10" s="67"/>
      <c r="RH10" s="67"/>
      <c r="RI10" s="67"/>
      <c r="RJ10" s="67"/>
      <c r="RK10" s="67"/>
      <c r="RL10" s="67"/>
      <c r="RM10" s="67"/>
      <c r="RN10" s="67"/>
      <c r="RO10" s="67"/>
      <c r="RP10" s="67"/>
      <c r="RQ10" s="67"/>
      <c r="RR10" s="67"/>
      <c r="RS10" s="67"/>
      <c r="RT10" s="67"/>
      <c r="RU10" s="67"/>
      <c r="RV10" s="67"/>
      <c r="RW10" s="67"/>
      <c r="RX10" s="67"/>
      <c r="RY10" s="67"/>
      <c r="RZ10" s="67"/>
      <c r="SA10" s="67"/>
      <c r="SB10" s="67"/>
      <c r="SC10" s="67"/>
      <c r="SD10" s="67"/>
      <c r="SE10" s="67"/>
      <c r="SF10" s="67"/>
      <c r="SG10" s="67"/>
      <c r="SH10" s="67"/>
      <c r="SI10" s="67"/>
      <c r="SJ10" s="67"/>
      <c r="SK10" s="67"/>
      <c r="SL10" s="67"/>
      <c r="SM10" s="67"/>
      <c r="SN10" s="67"/>
      <c r="SO10" s="67"/>
      <c r="SP10" s="67"/>
      <c r="SQ10" s="67"/>
      <c r="SR10" s="67"/>
      <c r="SS10" s="67"/>
      <c r="ST10" s="67"/>
      <c r="SU10" s="67"/>
      <c r="SV10" s="67"/>
      <c r="SW10" s="67"/>
      <c r="SX10" s="67"/>
      <c r="SY10" s="67"/>
      <c r="SZ10" s="67"/>
      <c r="TA10" s="67"/>
      <c r="TB10" s="67"/>
      <c r="TC10" s="67"/>
      <c r="TD10" s="67"/>
      <c r="TE10" s="67"/>
      <c r="TF10" s="67"/>
      <c r="TG10" s="67"/>
      <c r="TH10" s="67"/>
      <c r="TI10" s="67"/>
      <c r="TJ10" s="67"/>
      <c r="TK10" s="67"/>
      <c r="TL10" s="67"/>
      <c r="TM10" s="67"/>
      <c r="TN10" s="67"/>
      <c r="TO10" s="67"/>
      <c r="TP10" s="67"/>
      <c r="TQ10" s="67"/>
      <c r="TR10" s="67"/>
      <c r="TS10" s="67"/>
      <c r="TT10" s="67"/>
      <c r="TU10" s="67"/>
      <c r="TV10" s="67"/>
      <c r="TW10" s="67"/>
      <c r="TX10" s="67"/>
      <c r="TY10" s="67"/>
      <c r="TZ10" s="67"/>
      <c r="UA10" s="67"/>
      <c r="UB10" s="67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  <c r="ZQ10" s="67"/>
      <c r="ZR10" s="67"/>
      <c r="ZS10" s="67"/>
      <c r="ZT10" s="67"/>
      <c r="ZU10" s="67"/>
      <c r="ZV10" s="67"/>
      <c r="ZW10" s="67"/>
      <c r="ZX10" s="67"/>
      <c r="ZY10" s="67"/>
      <c r="ZZ10" s="67"/>
      <c r="AAA10" s="67"/>
      <c r="AAB10" s="67"/>
    </row>
    <row r="11" spans="1:704" s="56" customFormat="1" ht="21.75" customHeight="1" thickBot="1" x14ac:dyDescent="0.3">
      <c r="A11" s="217">
        <f t="shared" si="18"/>
        <v>8</v>
      </c>
      <c r="B11" s="218" t="s">
        <v>94</v>
      </c>
      <c r="C11" s="218">
        <v>70</v>
      </c>
      <c r="D11" s="218" t="s">
        <v>13</v>
      </c>
      <c r="E11" s="219">
        <v>12000</v>
      </c>
      <c r="F11" s="220">
        <v>1724.65</v>
      </c>
      <c r="G11" s="98"/>
      <c r="H11" s="221">
        <v>3000</v>
      </c>
      <c r="I11" s="222">
        <v>1000</v>
      </c>
      <c r="J11" s="222">
        <v>0</v>
      </c>
      <c r="K11" s="223">
        <v>0</v>
      </c>
      <c r="L11" s="224">
        <f t="shared" ref="L11:L21" si="63">SUM(H11:K11)</f>
        <v>4000</v>
      </c>
      <c r="M11" s="98"/>
      <c r="N11" s="225">
        <v>400</v>
      </c>
      <c r="O11" s="226">
        <f t="shared" si="0"/>
        <v>0.23193111645841183</v>
      </c>
      <c r="P11" s="227">
        <v>300</v>
      </c>
      <c r="Q11" s="226">
        <f t="shared" si="1"/>
        <v>0.17394833734380888</v>
      </c>
      <c r="R11" s="227">
        <v>60</v>
      </c>
      <c r="S11" s="226">
        <f t="shared" si="2"/>
        <v>3.4789667468761776E-2</v>
      </c>
      <c r="T11" s="227">
        <v>120</v>
      </c>
      <c r="U11" s="226">
        <f>SUM(T11/F11)</f>
        <v>6.9579334937523551E-2</v>
      </c>
      <c r="V11" s="222">
        <v>0</v>
      </c>
      <c r="W11" s="226">
        <f t="shared" si="3"/>
        <v>0</v>
      </c>
      <c r="X11" s="222">
        <v>42</v>
      </c>
      <c r="Y11" s="228">
        <f t="shared" si="4"/>
        <v>2.4352767228133242E-2</v>
      </c>
      <c r="Z11" s="229">
        <f t="shared" ref="Z11:Z25" si="64">SUM(N11+P11+R11+T11+V11+X11)</f>
        <v>922</v>
      </c>
      <c r="AA11" s="230">
        <f t="shared" si="5"/>
        <v>0.53460122343663929</v>
      </c>
      <c r="AB11" s="231">
        <v>926.5</v>
      </c>
      <c r="AC11" s="232">
        <f>SUM(AB11-Z11)</f>
        <v>4.5</v>
      </c>
      <c r="AD11" s="233">
        <v>861</v>
      </c>
      <c r="AE11" s="232">
        <f>SUM(AD11-Z11)</f>
        <v>-61</v>
      </c>
      <c r="AF11" s="234">
        <v>456</v>
      </c>
      <c r="AG11" s="226">
        <f t="shared" si="6"/>
        <v>0.26440147276258952</v>
      </c>
      <c r="AH11" s="222">
        <v>75</v>
      </c>
      <c r="AI11" s="226">
        <f t="shared" si="7"/>
        <v>4.348708433595222E-2</v>
      </c>
      <c r="AJ11" s="222">
        <v>92.58</v>
      </c>
      <c r="AK11" s="226">
        <f t="shared" si="8"/>
        <v>5.3680456904299421E-2</v>
      </c>
      <c r="AL11" s="222">
        <v>105</v>
      </c>
      <c r="AM11" s="226">
        <f t="shared" si="9"/>
        <v>6.0881918070333108E-2</v>
      </c>
      <c r="AN11" s="222">
        <v>41.07</v>
      </c>
      <c r="AO11" s="228">
        <f t="shared" si="10"/>
        <v>2.3813527382367437E-2</v>
      </c>
      <c r="AP11" s="235">
        <f>SUM(AF11:AN11)</f>
        <v>770.07245093207325</v>
      </c>
      <c r="AQ11" s="230">
        <f t="shared" si="11"/>
        <v>0.44650940824635332</v>
      </c>
      <c r="AR11" s="231">
        <v>895.08</v>
      </c>
      <c r="AS11" s="232">
        <f>SUM(AR11-AP11)</f>
        <v>125.00754906792679</v>
      </c>
      <c r="AT11" s="236">
        <v>827</v>
      </c>
      <c r="AU11" s="237">
        <f>SUM(AT11-AP11)</f>
        <v>56.927549067926748</v>
      </c>
      <c r="AV11" s="221">
        <v>100</v>
      </c>
      <c r="AW11" s="222">
        <v>30</v>
      </c>
      <c r="AX11" s="238">
        <v>0</v>
      </c>
      <c r="AY11" s="239">
        <f t="shared" si="12"/>
        <v>130</v>
      </c>
      <c r="AZ11" s="240">
        <f t="shared" si="13"/>
        <v>7.5377612848983852E-2</v>
      </c>
      <c r="BA11" s="98"/>
      <c r="BB11" s="220">
        <v>1724.65</v>
      </c>
      <c r="BC11" s="241">
        <f t="shared" si="15"/>
        <v>1822.0724509320733</v>
      </c>
      <c r="BD11" s="241">
        <f t="shared" si="16"/>
        <v>172.465</v>
      </c>
      <c r="BE11" s="242">
        <f>SUM(BC11+BD11)</f>
        <v>1994.5374509320732</v>
      </c>
      <c r="BF11" s="243">
        <f t="shared" si="38"/>
        <v>-97.422450932073161</v>
      </c>
      <c r="BG11" s="243">
        <f t="shared" si="17"/>
        <v>-269.88745093207308</v>
      </c>
      <c r="BH11" s="244" t="s">
        <v>95</v>
      </c>
      <c r="BI11" s="245">
        <v>500</v>
      </c>
      <c r="BJ11" s="246">
        <v>3</v>
      </c>
      <c r="BK11" s="247">
        <v>16</v>
      </c>
      <c r="BL11" s="248">
        <v>0</v>
      </c>
      <c r="BM11" s="249" t="s">
        <v>167</v>
      </c>
      <c r="BN11" s="206" t="s">
        <v>195</v>
      </c>
      <c r="BO11" s="250">
        <f t="shared" si="40"/>
        <v>8</v>
      </c>
      <c r="BP11" s="218" t="s">
        <v>94</v>
      </c>
      <c r="BQ11" s="218">
        <v>70</v>
      </c>
      <c r="BR11" s="218" t="s">
        <v>13</v>
      </c>
      <c r="BS11" s="219">
        <v>12000</v>
      </c>
      <c r="BT11" s="219">
        <v>1724.65</v>
      </c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90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7"/>
      <c r="JW11" s="67"/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7"/>
      <c r="LP11" s="67"/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7"/>
      <c r="NI11" s="67"/>
      <c r="NJ11" s="67"/>
      <c r="NK11" s="67"/>
      <c r="NL11" s="67"/>
      <c r="NM11" s="67"/>
      <c r="NN11" s="67"/>
      <c r="NO11" s="67"/>
      <c r="NP11" s="67"/>
      <c r="NQ11" s="67"/>
      <c r="NR11" s="67"/>
      <c r="NS11" s="67"/>
      <c r="NT11" s="67"/>
      <c r="NU11" s="67"/>
      <c r="NV11" s="67"/>
      <c r="NW11" s="67"/>
      <c r="NX11" s="67"/>
      <c r="NY11" s="67"/>
      <c r="NZ11" s="67"/>
      <c r="OA11" s="67"/>
      <c r="OB11" s="67"/>
      <c r="OC11" s="67"/>
      <c r="OD11" s="67"/>
      <c r="OE11" s="67"/>
      <c r="OF11" s="67"/>
      <c r="OG11" s="67"/>
      <c r="OH11" s="67"/>
      <c r="OI11" s="67"/>
      <c r="OJ11" s="67"/>
      <c r="OK11" s="67"/>
      <c r="OL11" s="67"/>
      <c r="OM11" s="67"/>
      <c r="ON11" s="67"/>
      <c r="OO11" s="67"/>
      <c r="OP11" s="67"/>
      <c r="OQ11" s="67"/>
      <c r="OR11" s="67"/>
      <c r="OS11" s="67"/>
      <c r="OT11" s="67"/>
      <c r="OU11" s="67"/>
      <c r="OV11" s="67"/>
      <c r="OW11" s="67"/>
      <c r="OX11" s="67"/>
      <c r="OY11" s="67"/>
      <c r="OZ11" s="67"/>
      <c r="PA11" s="67"/>
      <c r="PB11" s="67"/>
      <c r="PC11" s="67"/>
      <c r="PD11" s="67"/>
      <c r="PE11" s="67"/>
      <c r="PF11" s="67"/>
      <c r="PG11" s="67"/>
      <c r="PH11" s="67"/>
      <c r="PI11" s="67"/>
      <c r="PJ11" s="67"/>
      <c r="PK11" s="67"/>
      <c r="PL11" s="67"/>
      <c r="PM11" s="67"/>
      <c r="PN11" s="67"/>
      <c r="PO11" s="67"/>
      <c r="PP11" s="67"/>
      <c r="PQ11" s="67"/>
      <c r="PR11" s="67"/>
      <c r="PS11" s="67"/>
      <c r="PT11" s="67"/>
      <c r="PU11" s="67"/>
      <c r="PV11" s="67"/>
      <c r="PW11" s="67"/>
      <c r="PX11" s="67"/>
      <c r="PY11" s="67"/>
      <c r="PZ11" s="67"/>
      <c r="QA11" s="67"/>
      <c r="QB11" s="67"/>
      <c r="QC11" s="67"/>
      <c r="QD11" s="67"/>
      <c r="QE11" s="67"/>
      <c r="QF11" s="67"/>
      <c r="QG11" s="67"/>
      <c r="QH11" s="67"/>
      <c r="QI11" s="67"/>
      <c r="QJ11" s="67"/>
      <c r="QK11" s="67"/>
      <c r="QL11" s="67"/>
      <c r="QM11" s="67"/>
      <c r="QN11" s="67"/>
      <c r="QO11" s="67"/>
      <c r="QP11" s="67"/>
      <c r="QQ11" s="67"/>
      <c r="QR11" s="67"/>
      <c r="QS11" s="67"/>
      <c r="QT11" s="67"/>
      <c r="QU11" s="67"/>
      <c r="QV11" s="67"/>
      <c r="QW11" s="67"/>
      <c r="QX11" s="67"/>
      <c r="QY11" s="67"/>
      <c r="QZ11" s="67"/>
      <c r="RA11" s="67"/>
      <c r="RB11" s="67"/>
      <c r="RC11" s="67"/>
      <c r="RD11" s="67"/>
      <c r="RE11" s="67"/>
      <c r="RF11" s="67"/>
      <c r="RG11" s="67"/>
      <c r="RH11" s="67"/>
      <c r="RI11" s="67"/>
      <c r="RJ11" s="67"/>
      <c r="RK11" s="67"/>
      <c r="RL11" s="67"/>
      <c r="RM11" s="67"/>
      <c r="RN11" s="67"/>
      <c r="RO11" s="67"/>
      <c r="RP11" s="67"/>
      <c r="RQ11" s="67"/>
      <c r="RR11" s="67"/>
      <c r="RS11" s="67"/>
      <c r="RT11" s="67"/>
      <c r="RU11" s="67"/>
      <c r="RV11" s="67"/>
      <c r="RW11" s="67"/>
      <c r="RX11" s="67"/>
      <c r="RY11" s="67"/>
      <c r="RZ11" s="67"/>
      <c r="SA11" s="67"/>
      <c r="SB11" s="67"/>
      <c r="SC11" s="67"/>
      <c r="SD11" s="67"/>
      <c r="SE11" s="67"/>
      <c r="SF11" s="67"/>
      <c r="SG11" s="67"/>
      <c r="SH11" s="67"/>
      <c r="SI11" s="67"/>
      <c r="SJ11" s="67"/>
      <c r="SK11" s="67"/>
      <c r="SL11" s="67"/>
      <c r="SM11" s="67"/>
      <c r="SN11" s="67"/>
      <c r="SO11" s="67"/>
      <c r="SP11" s="67"/>
      <c r="SQ11" s="67"/>
      <c r="SR11" s="67"/>
      <c r="SS11" s="67"/>
      <c r="ST11" s="67"/>
      <c r="SU11" s="67"/>
      <c r="SV11" s="67"/>
      <c r="SW11" s="67"/>
      <c r="SX11" s="67"/>
      <c r="SY11" s="67"/>
      <c r="SZ11" s="67"/>
      <c r="TA11" s="67"/>
      <c r="TB11" s="67"/>
      <c r="TC11" s="67"/>
      <c r="TD11" s="67"/>
      <c r="TE11" s="67"/>
      <c r="TF11" s="67"/>
      <c r="TG11" s="67"/>
      <c r="TH11" s="67"/>
      <c r="TI11" s="67"/>
      <c r="TJ11" s="67"/>
      <c r="TK11" s="67"/>
      <c r="TL11" s="67"/>
      <c r="TM11" s="67"/>
      <c r="TN11" s="67"/>
      <c r="TO11" s="67"/>
      <c r="TP11" s="67"/>
      <c r="TQ11" s="67"/>
      <c r="TR11" s="67"/>
      <c r="TS11" s="67"/>
      <c r="TT11" s="67"/>
      <c r="TU11" s="67"/>
      <c r="TV11" s="67"/>
      <c r="TW11" s="67"/>
      <c r="TX11" s="67"/>
      <c r="TY11" s="67"/>
      <c r="TZ11" s="67"/>
      <c r="UA11" s="67"/>
      <c r="UB11" s="67"/>
      <c r="UC11" s="67"/>
      <c r="UD11" s="67"/>
      <c r="UE11" s="67"/>
      <c r="UF11" s="67"/>
      <c r="UG11" s="67"/>
      <c r="UH11" s="67"/>
      <c r="UI11" s="67"/>
      <c r="UJ11" s="67"/>
      <c r="UK11" s="67"/>
      <c r="UL11" s="67"/>
      <c r="UM11" s="67"/>
      <c r="UN11" s="67"/>
      <c r="UO11" s="67"/>
      <c r="UP11" s="67"/>
      <c r="UQ11" s="67"/>
      <c r="UR11" s="67"/>
      <c r="US11" s="67"/>
      <c r="UT11" s="67"/>
      <c r="UU11" s="67"/>
      <c r="UV11" s="67"/>
      <c r="UW11" s="67"/>
      <c r="UX11" s="67"/>
      <c r="UY11" s="67"/>
      <c r="UZ11" s="67"/>
      <c r="VA11" s="67"/>
      <c r="VB11" s="67"/>
      <c r="VC11" s="67"/>
      <c r="VD11" s="67"/>
      <c r="VE11" s="67"/>
      <c r="VF11" s="67"/>
      <c r="VG11" s="67"/>
      <c r="VH11" s="67"/>
      <c r="VI11" s="67"/>
      <c r="VJ11" s="67"/>
      <c r="VK11" s="67"/>
      <c r="VL11" s="67"/>
      <c r="VM11" s="67"/>
      <c r="VN11" s="67"/>
      <c r="VO11" s="67"/>
      <c r="VP11" s="67"/>
      <c r="VQ11" s="67"/>
      <c r="VR11" s="67"/>
      <c r="VS11" s="67"/>
      <c r="VT11" s="67"/>
      <c r="VU11" s="67"/>
      <c r="VV11" s="67"/>
      <c r="VW11" s="67"/>
      <c r="VX11" s="67"/>
      <c r="VY11" s="67"/>
      <c r="VZ11" s="67"/>
      <c r="WA11" s="67"/>
      <c r="WB11" s="67"/>
      <c r="WC11" s="67"/>
      <c r="WD11" s="67"/>
      <c r="WE11" s="67"/>
      <c r="WF11" s="67"/>
      <c r="WG11" s="67"/>
      <c r="WH11" s="67"/>
      <c r="WI11" s="67"/>
      <c r="WJ11" s="67"/>
      <c r="WK11" s="67"/>
      <c r="WL11" s="67"/>
      <c r="WM11" s="67"/>
      <c r="WN11" s="67"/>
      <c r="WO11" s="67"/>
      <c r="WP11" s="67"/>
      <c r="WQ11" s="67"/>
      <c r="WR11" s="67"/>
      <c r="WS11" s="67"/>
      <c r="WT11" s="67"/>
      <c r="WU11" s="67"/>
      <c r="WV11" s="67"/>
      <c r="WW11" s="67"/>
      <c r="WX11" s="67"/>
      <c r="WY11" s="67"/>
      <c r="WZ11" s="67"/>
      <c r="XA11" s="67"/>
      <c r="XB11" s="67"/>
      <c r="XC11" s="67"/>
      <c r="XD11" s="67"/>
      <c r="XE11" s="67"/>
      <c r="XF11" s="67"/>
      <c r="XG11" s="67"/>
      <c r="XH11" s="67"/>
      <c r="XI11" s="67"/>
      <c r="XJ11" s="67"/>
      <c r="XK11" s="67"/>
      <c r="XL11" s="67"/>
      <c r="XM11" s="67"/>
      <c r="XN11" s="67"/>
      <c r="XO11" s="67"/>
      <c r="XP11" s="67"/>
      <c r="XQ11" s="67"/>
      <c r="XR11" s="67"/>
      <c r="XS11" s="67"/>
      <c r="XT11" s="67"/>
      <c r="XU11" s="67"/>
      <c r="XV11" s="67"/>
      <c r="XW11" s="67"/>
      <c r="XX11" s="67"/>
      <c r="XY11" s="67"/>
      <c r="XZ11" s="67"/>
      <c r="YA11" s="67"/>
      <c r="YB11" s="67"/>
      <c r="YC11" s="67"/>
      <c r="YD11" s="67"/>
      <c r="YE11" s="67"/>
      <c r="YF11" s="67"/>
      <c r="YG11" s="67"/>
      <c r="YH11" s="67"/>
      <c r="YI11" s="67"/>
      <c r="YJ11" s="67"/>
      <c r="YK11" s="67"/>
      <c r="YL11" s="67"/>
      <c r="YM11" s="67"/>
      <c r="YN11" s="67"/>
      <c r="YO11" s="67"/>
      <c r="YP11" s="67"/>
      <c r="YQ11" s="67"/>
      <c r="YR11" s="67"/>
      <c r="YS11" s="67"/>
      <c r="YT11" s="67"/>
      <c r="YU11" s="67"/>
      <c r="YV11" s="67"/>
      <c r="YW11" s="67"/>
      <c r="YX11" s="67"/>
      <c r="YY11" s="67"/>
      <c r="YZ11" s="67"/>
      <c r="ZA11" s="67"/>
      <c r="ZB11" s="67"/>
      <c r="ZC11" s="67"/>
      <c r="ZD11" s="67"/>
      <c r="ZE11" s="67"/>
      <c r="ZF11" s="67"/>
      <c r="ZG11" s="67"/>
      <c r="ZH11" s="67"/>
      <c r="ZI11" s="67"/>
      <c r="ZJ11" s="67"/>
      <c r="ZK11" s="67"/>
      <c r="ZL11" s="67"/>
      <c r="ZM11" s="67"/>
      <c r="ZN11" s="67"/>
      <c r="ZO11" s="67"/>
      <c r="ZP11" s="67"/>
      <c r="ZQ11" s="67"/>
      <c r="ZR11" s="67"/>
      <c r="ZS11" s="67"/>
      <c r="ZT11" s="67"/>
      <c r="ZU11" s="67"/>
      <c r="ZV11" s="67"/>
      <c r="ZW11" s="67"/>
      <c r="ZX11" s="67"/>
      <c r="ZY11" s="67"/>
      <c r="ZZ11" s="67"/>
      <c r="AAA11" s="67"/>
      <c r="AAB11" s="67"/>
    </row>
    <row r="12" spans="1:704" s="57" customFormat="1" ht="21.75" customHeight="1" thickBot="1" x14ac:dyDescent="0.3">
      <c r="A12" s="251">
        <f t="shared" si="18"/>
        <v>9</v>
      </c>
      <c r="B12" s="252" t="s">
        <v>94</v>
      </c>
      <c r="C12" s="252">
        <v>65</v>
      </c>
      <c r="D12" s="252" t="s">
        <v>13</v>
      </c>
      <c r="E12" s="253">
        <v>13000</v>
      </c>
      <c r="F12" s="254">
        <v>1800</v>
      </c>
      <c r="G12" s="255"/>
      <c r="H12" s="256">
        <v>0</v>
      </c>
      <c r="I12" s="257">
        <v>5000</v>
      </c>
      <c r="J12" s="257">
        <v>0</v>
      </c>
      <c r="K12" s="258">
        <v>0</v>
      </c>
      <c r="L12" s="259">
        <f t="shared" si="63"/>
        <v>5000</v>
      </c>
      <c r="M12" s="255"/>
      <c r="N12" s="260">
        <v>400</v>
      </c>
      <c r="O12" s="261">
        <f t="shared" si="0"/>
        <v>0.22222222222222221</v>
      </c>
      <c r="P12" s="262">
        <v>130</v>
      </c>
      <c r="Q12" s="261">
        <f t="shared" si="1"/>
        <v>7.2222222222222215E-2</v>
      </c>
      <c r="R12" s="262">
        <v>50</v>
      </c>
      <c r="S12" s="261">
        <f t="shared" si="2"/>
        <v>2.7777777777777776E-2</v>
      </c>
      <c r="T12" s="262">
        <v>120</v>
      </c>
      <c r="U12" s="261">
        <f>SUM(T12/F12)</f>
        <v>6.6666666666666666E-2</v>
      </c>
      <c r="V12" s="257">
        <v>0</v>
      </c>
      <c r="W12" s="261">
        <f t="shared" si="3"/>
        <v>0</v>
      </c>
      <c r="X12" s="257">
        <v>0</v>
      </c>
      <c r="Y12" s="263">
        <f t="shared" si="4"/>
        <v>0</v>
      </c>
      <c r="Z12" s="264">
        <f t="shared" si="64"/>
        <v>700</v>
      </c>
      <c r="AA12" s="265">
        <f t="shared" si="5"/>
        <v>0.3888888888888889</v>
      </c>
      <c r="AB12" s="266">
        <v>926.5</v>
      </c>
      <c r="AC12" s="267">
        <f>SUM(AB12-Z12)</f>
        <v>226.5</v>
      </c>
      <c r="AD12" s="268">
        <v>861</v>
      </c>
      <c r="AE12" s="267">
        <f>SUM(AD12-Z12)</f>
        <v>161</v>
      </c>
      <c r="AF12" s="269">
        <v>525</v>
      </c>
      <c r="AG12" s="261">
        <f t="shared" si="6"/>
        <v>0.29166666666666669</v>
      </c>
      <c r="AH12" s="257">
        <v>0</v>
      </c>
      <c r="AI12" s="261">
        <f t="shared" si="7"/>
        <v>0</v>
      </c>
      <c r="AJ12" s="257">
        <v>30.38</v>
      </c>
      <c r="AK12" s="261">
        <f t="shared" si="8"/>
        <v>1.6877777777777776E-2</v>
      </c>
      <c r="AL12" s="257">
        <v>160</v>
      </c>
      <c r="AM12" s="261">
        <f t="shared" si="9"/>
        <v>8.8888888888888892E-2</v>
      </c>
      <c r="AN12" s="257">
        <v>39.200000000000003</v>
      </c>
      <c r="AO12" s="263">
        <f t="shared" si="10"/>
        <v>2.1777777777777778E-2</v>
      </c>
      <c r="AP12" s="270">
        <f>SUM(AF12:AN12)</f>
        <v>754.97743333333324</v>
      </c>
      <c r="AQ12" s="265">
        <f t="shared" si="11"/>
        <v>0.41943190740740738</v>
      </c>
      <c r="AR12" s="266">
        <v>895.08</v>
      </c>
      <c r="AS12" s="267">
        <f t="shared" ref="AS12:AS13" si="65">SUM(AR12-AP12)</f>
        <v>140.1025666666668</v>
      </c>
      <c r="AT12" s="271">
        <v>827</v>
      </c>
      <c r="AU12" s="272">
        <f>SUM(AT12-AP12)</f>
        <v>72.022566666666762</v>
      </c>
      <c r="AV12" s="256">
        <v>0</v>
      </c>
      <c r="AW12" s="257">
        <v>150</v>
      </c>
      <c r="AX12" s="273">
        <v>0</v>
      </c>
      <c r="AY12" s="274">
        <f t="shared" si="12"/>
        <v>150</v>
      </c>
      <c r="AZ12" s="275">
        <f t="shared" si="13"/>
        <v>8.3333333333333329E-2</v>
      </c>
      <c r="BA12" s="255"/>
      <c r="BB12" s="276">
        <f t="shared" ref="BB12:BB25" si="66">SUM(F12)</f>
        <v>1800</v>
      </c>
      <c r="BC12" s="277">
        <f t="shared" si="15"/>
        <v>1604.9774333333332</v>
      </c>
      <c r="BD12" s="277">
        <f t="shared" si="16"/>
        <v>180</v>
      </c>
      <c r="BE12" s="278">
        <f>SUM(BC12+BD12)</f>
        <v>1784.9774333333332</v>
      </c>
      <c r="BF12" s="279">
        <f t="shared" si="38"/>
        <v>195.02256666666676</v>
      </c>
      <c r="BG12" s="279">
        <f t="shared" si="17"/>
        <v>15.022566666666762</v>
      </c>
      <c r="BH12" s="280" t="s">
        <v>148</v>
      </c>
      <c r="BI12" s="281">
        <v>300</v>
      </c>
      <c r="BJ12" s="282" t="s">
        <v>196</v>
      </c>
      <c r="BK12" s="283"/>
      <c r="BL12" s="283"/>
      <c r="BM12" s="283"/>
      <c r="BN12" s="283"/>
      <c r="BO12" s="284">
        <f t="shared" si="40"/>
        <v>9</v>
      </c>
      <c r="BP12" s="252" t="s">
        <v>94</v>
      </c>
      <c r="BQ12" s="252">
        <v>65</v>
      </c>
      <c r="BR12" s="252" t="s">
        <v>13</v>
      </c>
      <c r="BS12" s="253">
        <v>13000</v>
      </c>
      <c r="BT12" s="253">
        <v>1800</v>
      </c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90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  <c r="IW12" s="67"/>
      <c r="IX12" s="67"/>
      <c r="IY12" s="67"/>
      <c r="IZ12" s="67"/>
      <c r="JA12" s="67"/>
      <c r="JB12" s="67"/>
      <c r="JC12" s="67"/>
      <c r="JD12" s="67"/>
      <c r="JE12" s="67"/>
      <c r="JF12" s="67"/>
      <c r="JG12" s="67"/>
      <c r="JH12" s="67"/>
      <c r="JI12" s="67"/>
      <c r="JJ12" s="67"/>
      <c r="JK12" s="67"/>
      <c r="JL12" s="67"/>
      <c r="JM12" s="67"/>
      <c r="JN12" s="67"/>
      <c r="JO12" s="67"/>
      <c r="JP12" s="67"/>
      <c r="JQ12" s="67"/>
      <c r="JR12" s="67"/>
      <c r="JS12" s="67"/>
      <c r="JT12" s="67"/>
      <c r="JU12" s="67"/>
      <c r="JV12" s="67"/>
      <c r="JW12" s="67"/>
      <c r="JX12" s="67"/>
      <c r="JY12" s="67"/>
      <c r="JZ12" s="67"/>
      <c r="KA12" s="67"/>
      <c r="KB12" s="67"/>
      <c r="KC12" s="67"/>
      <c r="KD12" s="67"/>
      <c r="KE12" s="67"/>
      <c r="KF12" s="67"/>
      <c r="KG12" s="67"/>
      <c r="KH12" s="67"/>
      <c r="KI12" s="67"/>
      <c r="KJ12" s="67"/>
      <c r="KK12" s="67"/>
      <c r="KL12" s="67"/>
      <c r="KM12" s="67"/>
      <c r="KN12" s="67"/>
      <c r="KO12" s="67"/>
      <c r="KP12" s="67"/>
      <c r="KQ12" s="67"/>
      <c r="KR12" s="67"/>
      <c r="KS12" s="67"/>
      <c r="KT12" s="67"/>
      <c r="KU12" s="67"/>
      <c r="KV12" s="67"/>
      <c r="KW12" s="67"/>
      <c r="KX12" s="67"/>
      <c r="KY12" s="67"/>
      <c r="KZ12" s="67"/>
      <c r="LA12" s="67"/>
      <c r="LB12" s="67"/>
      <c r="LC12" s="67"/>
      <c r="LD12" s="67"/>
      <c r="LE12" s="67"/>
      <c r="LF12" s="67"/>
      <c r="LG12" s="67"/>
      <c r="LH12" s="67"/>
      <c r="LI12" s="67"/>
      <c r="LJ12" s="67"/>
      <c r="LK12" s="67"/>
      <c r="LL12" s="67"/>
      <c r="LM12" s="67"/>
      <c r="LN12" s="67"/>
      <c r="LO12" s="67"/>
      <c r="LP12" s="67"/>
      <c r="LQ12" s="67"/>
      <c r="LR12" s="67"/>
      <c r="LS12" s="67"/>
      <c r="LT12" s="67"/>
      <c r="LU12" s="67"/>
      <c r="LV12" s="67"/>
      <c r="LW12" s="67"/>
      <c r="LX12" s="67"/>
      <c r="LY12" s="67"/>
      <c r="LZ12" s="67"/>
      <c r="MA12" s="67"/>
      <c r="MB12" s="67"/>
      <c r="MC12" s="67"/>
      <c r="MD12" s="67"/>
      <c r="ME12" s="67"/>
      <c r="MF12" s="67"/>
      <c r="MG12" s="67"/>
      <c r="MH12" s="67"/>
      <c r="MI12" s="67"/>
      <c r="MJ12" s="67"/>
      <c r="MK12" s="67"/>
      <c r="ML12" s="67"/>
      <c r="MM12" s="67"/>
      <c r="MN12" s="67"/>
      <c r="MO12" s="67"/>
      <c r="MP12" s="67"/>
      <c r="MQ12" s="67"/>
      <c r="MR12" s="67"/>
      <c r="MS12" s="67"/>
      <c r="MT12" s="67"/>
      <c r="MU12" s="67"/>
      <c r="MV12" s="67"/>
      <c r="MW12" s="67"/>
      <c r="MX12" s="67"/>
      <c r="MY12" s="67"/>
      <c r="MZ12" s="67"/>
      <c r="NA12" s="67"/>
      <c r="NB12" s="67"/>
      <c r="NC12" s="67"/>
      <c r="ND12" s="67"/>
      <c r="NE12" s="67"/>
      <c r="NF12" s="67"/>
      <c r="NG12" s="67"/>
      <c r="NH12" s="67"/>
      <c r="NI12" s="67"/>
      <c r="NJ12" s="67"/>
      <c r="NK12" s="67"/>
      <c r="NL12" s="67"/>
      <c r="NM12" s="67"/>
      <c r="NN12" s="67"/>
      <c r="NO12" s="67"/>
      <c r="NP12" s="67"/>
      <c r="NQ12" s="67"/>
      <c r="NR12" s="67"/>
      <c r="NS12" s="67"/>
      <c r="NT12" s="67"/>
      <c r="NU12" s="67"/>
      <c r="NV12" s="67"/>
      <c r="NW12" s="67"/>
      <c r="NX12" s="67"/>
      <c r="NY12" s="67"/>
      <c r="NZ12" s="67"/>
      <c r="OA12" s="67"/>
      <c r="OB12" s="67"/>
      <c r="OC12" s="67"/>
      <c r="OD12" s="67"/>
      <c r="OE12" s="67"/>
      <c r="OF12" s="67"/>
      <c r="OG12" s="67"/>
      <c r="OH12" s="67"/>
      <c r="OI12" s="67"/>
      <c r="OJ12" s="67"/>
      <c r="OK12" s="67"/>
      <c r="OL12" s="67"/>
      <c r="OM12" s="67"/>
      <c r="ON12" s="67"/>
      <c r="OO12" s="67"/>
      <c r="OP12" s="67"/>
      <c r="OQ12" s="67"/>
      <c r="OR12" s="67"/>
      <c r="OS12" s="67"/>
      <c r="OT12" s="67"/>
      <c r="OU12" s="67"/>
      <c r="OV12" s="67"/>
      <c r="OW12" s="67"/>
      <c r="OX12" s="67"/>
      <c r="OY12" s="67"/>
      <c r="OZ12" s="67"/>
      <c r="PA12" s="67"/>
      <c r="PB12" s="67"/>
      <c r="PC12" s="67"/>
      <c r="PD12" s="67"/>
      <c r="PE12" s="67"/>
      <c r="PF12" s="67"/>
      <c r="PG12" s="67"/>
      <c r="PH12" s="67"/>
      <c r="PI12" s="67"/>
      <c r="PJ12" s="67"/>
      <c r="PK12" s="67"/>
      <c r="PL12" s="67"/>
      <c r="PM12" s="67"/>
      <c r="PN12" s="67"/>
      <c r="PO12" s="67"/>
      <c r="PP12" s="67"/>
      <c r="PQ12" s="67"/>
      <c r="PR12" s="67"/>
      <c r="PS12" s="67"/>
      <c r="PT12" s="67"/>
      <c r="PU12" s="67"/>
      <c r="PV12" s="67"/>
      <c r="PW12" s="67"/>
      <c r="PX12" s="67"/>
      <c r="PY12" s="67"/>
      <c r="PZ12" s="67"/>
      <c r="QA12" s="67"/>
      <c r="QB12" s="67"/>
      <c r="QC12" s="67"/>
      <c r="QD12" s="67"/>
      <c r="QE12" s="67"/>
      <c r="QF12" s="67"/>
      <c r="QG12" s="67"/>
      <c r="QH12" s="67"/>
      <c r="QI12" s="67"/>
      <c r="QJ12" s="67"/>
      <c r="QK12" s="67"/>
      <c r="QL12" s="67"/>
      <c r="QM12" s="67"/>
      <c r="QN12" s="67"/>
      <c r="QO12" s="67"/>
      <c r="QP12" s="67"/>
      <c r="QQ12" s="67"/>
      <c r="QR12" s="67"/>
      <c r="QS12" s="67"/>
      <c r="QT12" s="67"/>
      <c r="QU12" s="67"/>
      <c r="QV12" s="67"/>
      <c r="QW12" s="67"/>
      <c r="QX12" s="67"/>
      <c r="QY12" s="67"/>
      <c r="QZ12" s="67"/>
      <c r="RA12" s="67"/>
      <c r="RB12" s="67"/>
      <c r="RC12" s="67"/>
      <c r="RD12" s="67"/>
      <c r="RE12" s="67"/>
      <c r="RF12" s="67"/>
      <c r="RG12" s="67"/>
      <c r="RH12" s="67"/>
      <c r="RI12" s="67"/>
      <c r="RJ12" s="67"/>
      <c r="RK12" s="67"/>
      <c r="RL12" s="67"/>
      <c r="RM12" s="67"/>
      <c r="RN12" s="67"/>
      <c r="RO12" s="67"/>
      <c r="RP12" s="67"/>
      <c r="RQ12" s="67"/>
      <c r="RR12" s="67"/>
      <c r="RS12" s="67"/>
      <c r="RT12" s="67"/>
      <c r="RU12" s="67"/>
      <c r="RV12" s="67"/>
      <c r="RW12" s="67"/>
      <c r="RX12" s="67"/>
      <c r="RY12" s="67"/>
      <c r="RZ12" s="67"/>
      <c r="SA12" s="67"/>
      <c r="SB12" s="67"/>
      <c r="SC12" s="67"/>
      <c r="SD12" s="67"/>
      <c r="SE12" s="67"/>
      <c r="SF12" s="67"/>
      <c r="SG12" s="67"/>
      <c r="SH12" s="67"/>
      <c r="SI12" s="67"/>
      <c r="SJ12" s="67"/>
      <c r="SK12" s="67"/>
      <c r="SL12" s="67"/>
      <c r="SM12" s="67"/>
      <c r="SN12" s="67"/>
      <c r="SO12" s="67"/>
      <c r="SP12" s="67"/>
      <c r="SQ12" s="67"/>
      <c r="SR12" s="67"/>
      <c r="SS12" s="67"/>
      <c r="ST12" s="67"/>
      <c r="SU12" s="67"/>
      <c r="SV12" s="67"/>
      <c r="SW12" s="67"/>
      <c r="SX12" s="67"/>
      <c r="SY12" s="67"/>
      <c r="SZ12" s="67"/>
      <c r="TA12" s="67"/>
      <c r="TB12" s="67"/>
      <c r="TC12" s="67"/>
      <c r="TD12" s="67"/>
      <c r="TE12" s="67"/>
      <c r="TF12" s="67"/>
      <c r="TG12" s="67"/>
      <c r="TH12" s="67"/>
      <c r="TI12" s="67"/>
      <c r="TJ12" s="67"/>
      <c r="TK12" s="67"/>
      <c r="TL12" s="67"/>
      <c r="TM12" s="67"/>
      <c r="TN12" s="67"/>
      <c r="TO12" s="67"/>
      <c r="TP12" s="67"/>
      <c r="TQ12" s="67"/>
      <c r="TR12" s="67"/>
      <c r="TS12" s="67"/>
      <c r="TT12" s="67"/>
      <c r="TU12" s="67"/>
      <c r="TV12" s="67"/>
      <c r="TW12" s="67"/>
      <c r="TX12" s="67"/>
      <c r="TY12" s="67"/>
      <c r="TZ12" s="67"/>
      <c r="UA12" s="67"/>
      <c r="UB12" s="67"/>
      <c r="UC12" s="67"/>
      <c r="UD12" s="67"/>
      <c r="UE12" s="67"/>
      <c r="UF12" s="67"/>
      <c r="UG12" s="67"/>
      <c r="UH12" s="67"/>
      <c r="UI12" s="67"/>
      <c r="UJ12" s="67"/>
      <c r="UK12" s="67"/>
      <c r="UL12" s="67"/>
      <c r="UM12" s="67"/>
      <c r="UN12" s="67"/>
      <c r="UO12" s="67"/>
      <c r="UP12" s="67"/>
      <c r="UQ12" s="67"/>
      <c r="UR12" s="67"/>
      <c r="US12" s="67"/>
      <c r="UT12" s="67"/>
      <c r="UU12" s="67"/>
      <c r="UV12" s="67"/>
      <c r="UW12" s="67"/>
      <c r="UX12" s="67"/>
      <c r="UY12" s="67"/>
      <c r="UZ12" s="67"/>
      <c r="VA12" s="67"/>
      <c r="VB12" s="67"/>
      <c r="VC12" s="67"/>
      <c r="VD12" s="67"/>
      <c r="VE12" s="67"/>
      <c r="VF12" s="67"/>
      <c r="VG12" s="67"/>
      <c r="VH12" s="67"/>
      <c r="VI12" s="67"/>
      <c r="VJ12" s="67"/>
      <c r="VK12" s="67"/>
      <c r="VL12" s="67"/>
      <c r="VM12" s="67"/>
      <c r="VN12" s="67"/>
      <c r="VO12" s="67"/>
      <c r="VP12" s="67"/>
      <c r="VQ12" s="67"/>
      <c r="VR12" s="67"/>
      <c r="VS12" s="67"/>
      <c r="VT12" s="67"/>
      <c r="VU12" s="67"/>
      <c r="VV12" s="67"/>
      <c r="VW12" s="67"/>
      <c r="VX12" s="67"/>
      <c r="VY12" s="67"/>
      <c r="VZ12" s="67"/>
      <c r="WA12" s="67"/>
      <c r="WB12" s="67"/>
      <c r="WC12" s="67"/>
      <c r="WD12" s="67"/>
      <c r="WE12" s="67"/>
      <c r="WF12" s="67"/>
      <c r="WG12" s="67"/>
      <c r="WH12" s="67"/>
      <c r="WI12" s="67"/>
      <c r="WJ12" s="67"/>
      <c r="WK12" s="67"/>
      <c r="WL12" s="67"/>
      <c r="WM12" s="67"/>
      <c r="WN12" s="67"/>
      <c r="WO12" s="67"/>
      <c r="WP12" s="67"/>
      <c r="WQ12" s="67"/>
      <c r="WR12" s="67"/>
      <c r="WS12" s="67"/>
      <c r="WT12" s="67"/>
      <c r="WU12" s="67"/>
      <c r="WV12" s="67"/>
      <c r="WW12" s="67"/>
      <c r="WX12" s="67"/>
      <c r="WY12" s="67"/>
      <c r="WZ12" s="67"/>
      <c r="XA12" s="67"/>
      <c r="XB12" s="67"/>
      <c r="XC12" s="67"/>
      <c r="XD12" s="67"/>
      <c r="XE12" s="67"/>
      <c r="XF12" s="67"/>
      <c r="XG12" s="67"/>
      <c r="XH12" s="67"/>
      <c r="XI12" s="67"/>
      <c r="XJ12" s="67"/>
      <c r="XK12" s="67"/>
      <c r="XL12" s="67"/>
      <c r="XM12" s="67"/>
      <c r="XN12" s="67"/>
      <c r="XO12" s="67"/>
      <c r="XP12" s="67"/>
      <c r="XQ12" s="67"/>
      <c r="XR12" s="67"/>
      <c r="XS12" s="67"/>
      <c r="XT12" s="67"/>
      <c r="XU12" s="67"/>
      <c r="XV12" s="67"/>
      <c r="XW12" s="67"/>
      <c r="XX12" s="67"/>
      <c r="XY12" s="67"/>
      <c r="XZ12" s="67"/>
      <c r="YA12" s="67"/>
      <c r="YB12" s="67"/>
      <c r="YC12" s="67"/>
      <c r="YD12" s="67"/>
      <c r="YE12" s="67"/>
      <c r="YF12" s="67"/>
      <c r="YG12" s="67"/>
      <c r="YH12" s="67"/>
      <c r="YI12" s="67"/>
      <c r="YJ12" s="67"/>
      <c r="YK12" s="67"/>
      <c r="YL12" s="67"/>
      <c r="YM12" s="67"/>
      <c r="YN12" s="67"/>
      <c r="YO12" s="67"/>
      <c r="YP12" s="67"/>
      <c r="YQ12" s="67"/>
      <c r="YR12" s="67"/>
      <c r="YS12" s="67"/>
      <c r="YT12" s="67"/>
      <c r="YU12" s="67"/>
      <c r="YV12" s="67"/>
      <c r="YW12" s="67"/>
      <c r="YX12" s="67"/>
      <c r="YY12" s="67"/>
      <c r="YZ12" s="67"/>
      <c r="ZA12" s="67"/>
      <c r="ZB12" s="67"/>
      <c r="ZC12" s="67"/>
      <c r="ZD12" s="67"/>
      <c r="ZE12" s="67"/>
      <c r="ZF12" s="67"/>
      <c r="ZG12" s="67"/>
      <c r="ZH12" s="67"/>
      <c r="ZI12" s="67"/>
      <c r="ZJ12" s="67"/>
      <c r="ZK12" s="67"/>
      <c r="ZL12" s="67"/>
      <c r="ZM12" s="67"/>
      <c r="ZN12" s="67"/>
      <c r="ZO12" s="67"/>
      <c r="ZP12" s="67"/>
      <c r="ZQ12" s="67"/>
      <c r="ZR12" s="67"/>
      <c r="ZS12" s="67"/>
      <c r="ZT12" s="67"/>
      <c r="ZU12" s="67"/>
      <c r="ZV12" s="67"/>
      <c r="ZW12" s="67"/>
      <c r="ZX12" s="67"/>
      <c r="ZY12" s="67"/>
      <c r="ZZ12" s="67"/>
      <c r="AAA12" s="67"/>
      <c r="AAB12" s="67"/>
    </row>
    <row r="13" spans="1:704" s="56" customFormat="1" ht="21.75" customHeight="1" thickBot="1" x14ac:dyDescent="0.3">
      <c r="A13" s="217">
        <f t="shared" si="18"/>
        <v>10</v>
      </c>
      <c r="B13" s="218" t="s">
        <v>113</v>
      </c>
      <c r="C13" s="218">
        <v>74</v>
      </c>
      <c r="D13" s="218" t="s">
        <v>26</v>
      </c>
      <c r="E13" s="285">
        <v>10000</v>
      </c>
      <c r="F13" s="220">
        <v>1575.46</v>
      </c>
      <c r="G13" s="286"/>
      <c r="H13" s="221">
        <v>0</v>
      </c>
      <c r="I13" s="222">
        <v>0</v>
      </c>
      <c r="J13" s="222">
        <v>0</v>
      </c>
      <c r="K13" s="223">
        <v>0</v>
      </c>
      <c r="L13" s="287">
        <f t="shared" si="63"/>
        <v>0</v>
      </c>
      <c r="M13" s="286"/>
      <c r="N13" s="225">
        <v>350</v>
      </c>
      <c r="O13" s="226">
        <f t="shared" si="0"/>
        <v>0.22215733817424752</v>
      </c>
      <c r="P13" s="227">
        <v>100</v>
      </c>
      <c r="Q13" s="226">
        <f t="shared" si="1"/>
        <v>6.3473525192642141E-2</v>
      </c>
      <c r="R13" s="227">
        <v>0</v>
      </c>
      <c r="S13" s="226">
        <f t="shared" si="2"/>
        <v>0</v>
      </c>
      <c r="T13" s="227">
        <v>0</v>
      </c>
      <c r="U13" s="226">
        <f>SUM(T13/F13)</f>
        <v>0</v>
      </c>
      <c r="V13" s="222">
        <v>0</v>
      </c>
      <c r="W13" s="226">
        <f t="shared" si="3"/>
        <v>0</v>
      </c>
      <c r="X13" s="222">
        <v>0</v>
      </c>
      <c r="Y13" s="228">
        <f t="shared" si="4"/>
        <v>0</v>
      </c>
      <c r="Z13" s="229">
        <f t="shared" si="64"/>
        <v>450</v>
      </c>
      <c r="AA13" s="230">
        <f t="shared" si="5"/>
        <v>0.28563086336688964</v>
      </c>
      <c r="AB13" s="231">
        <v>926.5</v>
      </c>
      <c r="AC13" s="232">
        <f>SUM(AB13-Z13)</f>
        <v>476.5</v>
      </c>
      <c r="AD13" s="233">
        <v>861</v>
      </c>
      <c r="AE13" s="232">
        <f>SUM(AD13-Z13)</f>
        <v>411</v>
      </c>
      <c r="AF13" s="234">
        <v>535</v>
      </c>
      <c r="AG13" s="226">
        <f t="shared" si="6"/>
        <v>0.33958335978063547</v>
      </c>
      <c r="AH13" s="222">
        <v>125</v>
      </c>
      <c r="AI13" s="226">
        <f t="shared" si="7"/>
        <v>7.934190649080268E-2</v>
      </c>
      <c r="AJ13" s="222">
        <v>79</v>
      </c>
      <c r="AK13" s="226">
        <f t="shared" si="8"/>
        <v>5.0144084902187296E-2</v>
      </c>
      <c r="AL13" s="222">
        <v>118</v>
      </c>
      <c r="AM13" s="226">
        <f t="shared" si="9"/>
        <v>7.4898759727317729E-2</v>
      </c>
      <c r="AN13" s="222">
        <v>0</v>
      </c>
      <c r="AO13" s="228">
        <f t="shared" si="10"/>
        <v>0</v>
      </c>
      <c r="AP13" s="235">
        <f>SUM(AF13+AH13+AJ13+AL13+AN13)</f>
        <v>857</v>
      </c>
      <c r="AQ13" s="230">
        <f t="shared" si="11"/>
        <v>0.54396811090094321</v>
      </c>
      <c r="AR13" s="231">
        <v>895.08</v>
      </c>
      <c r="AS13" s="232">
        <f t="shared" si="65"/>
        <v>38.080000000000041</v>
      </c>
      <c r="AT13" s="236">
        <v>827</v>
      </c>
      <c r="AU13" s="237">
        <f>SUM(AT13-AP13)</f>
        <v>-30</v>
      </c>
      <c r="AV13" s="221">
        <v>0</v>
      </c>
      <c r="AW13" s="222">
        <v>0</v>
      </c>
      <c r="AX13" s="238">
        <v>0</v>
      </c>
      <c r="AY13" s="239">
        <f t="shared" si="12"/>
        <v>0</v>
      </c>
      <c r="AZ13" s="240">
        <f t="shared" si="13"/>
        <v>0</v>
      </c>
      <c r="BA13" s="286"/>
      <c r="BB13" s="288">
        <f t="shared" si="66"/>
        <v>1575.46</v>
      </c>
      <c r="BC13" s="289">
        <f t="shared" si="15"/>
        <v>1307</v>
      </c>
      <c r="BD13" s="241">
        <f t="shared" si="16"/>
        <v>157.54599999999999</v>
      </c>
      <c r="BE13" s="242">
        <f t="shared" ref="BE13:BE21" si="67">SUM(BC13+BD13)</f>
        <v>1464.546</v>
      </c>
      <c r="BF13" s="243">
        <f t="shared" si="38"/>
        <v>268.46000000000004</v>
      </c>
      <c r="BG13" s="243">
        <f t="shared" si="17"/>
        <v>110.91399999999999</v>
      </c>
      <c r="BH13" s="241" t="s">
        <v>134</v>
      </c>
      <c r="BI13" s="245">
        <v>500</v>
      </c>
      <c r="BJ13" s="290">
        <v>3</v>
      </c>
      <c r="BK13" s="291">
        <v>6</v>
      </c>
      <c r="BL13" s="292">
        <v>0</v>
      </c>
      <c r="BM13" s="293" t="s">
        <v>163</v>
      </c>
      <c r="BN13" s="206" t="s">
        <v>181</v>
      </c>
      <c r="BO13" s="250">
        <f t="shared" si="40"/>
        <v>10</v>
      </c>
      <c r="BP13" s="218" t="s">
        <v>113</v>
      </c>
      <c r="BQ13" s="218">
        <v>74</v>
      </c>
      <c r="BR13" s="218" t="s">
        <v>13</v>
      </c>
      <c r="BS13" s="285">
        <v>10000</v>
      </c>
      <c r="BT13" s="219">
        <v>1575.46</v>
      </c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90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  <c r="IX13" s="67"/>
      <c r="IY13" s="67"/>
      <c r="IZ13" s="67"/>
      <c r="JA13" s="67"/>
      <c r="JB13" s="67"/>
      <c r="JC13" s="67"/>
      <c r="JD13" s="67"/>
      <c r="JE13" s="67"/>
      <c r="JF13" s="67"/>
      <c r="JG13" s="67"/>
      <c r="JH13" s="67"/>
      <c r="JI13" s="67"/>
      <c r="JJ13" s="67"/>
      <c r="JK13" s="67"/>
      <c r="JL13" s="67"/>
      <c r="JM13" s="67"/>
      <c r="JN13" s="67"/>
      <c r="JO13" s="67"/>
      <c r="JP13" s="67"/>
      <c r="JQ13" s="67"/>
      <c r="JR13" s="67"/>
      <c r="JS13" s="67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  <c r="KF13" s="67"/>
      <c r="KG13" s="67"/>
      <c r="KH13" s="67"/>
      <c r="KI13" s="67"/>
      <c r="KJ13" s="67"/>
      <c r="KK13" s="67"/>
      <c r="KL13" s="67"/>
      <c r="KM13" s="67"/>
      <c r="KN13" s="67"/>
      <c r="KO13" s="67"/>
      <c r="KP13" s="67"/>
      <c r="KQ13" s="67"/>
      <c r="KR13" s="67"/>
      <c r="KS13" s="67"/>
      <c r="KT13" s="67"/>
      <c r="KU13" s="67"/>
      <c r="KV13" s="67"/>
      <c r="KW13" s="67"/>
      <c r="KX13" s="67"/>
      <c r="KY13" s="67"/>
      <c r="KZ13" s="67"/>
      <c r="LA13" s="67"/>
      <c r="LB13" s="67"/>
      <c r="LC13" s="67"/>
      <c r="LD13" s="67"/>
      <c r="LE13" s="67"/>
      <c r="LF13" s="67"/>
      <c r="LG13" s="67"/>
      <c r="LH13" s="67"/>
      <c r="LI13" s="67"/>
      <c r="LJ13" s="67"/>
      <c r="LK13" s="67"/>
      <c r="LL13" s="67"/>
      <c r="LM13" s="67"/>
      <c r="LN13" s="67"/>
      <c r="LO13" s="67"/>
      <c r="LP13" s="67"/>
      <c r="LQ13" s="67"/>
      <c r="LR13" s="67"/>
      <c r="LS13" s="67"/>
      <c r="LT13" s="67"/>
      <c r="LU13" s="67"/>
      <c r="LV13" s="67"/>
      <c r="LW13" s="67"/>
      <c r="LX13" s="67"/>
      <c r="LY13" s="67"/>
      <c r="LZ13" s="67"/>
      <c r="MA13" s="67"/>
      <c r="MB13" s="67"/>
      <c r="MC13" s="67"/>
      <c r="MD13" s="67"/>
      <c r="ME13" s="67"/>
      <c r="MF13" s="67"/>
      <c r="MG13" s="67"/>
      <c r="MH13" s="67"/>
      <c r="MI13" s="67"/>
      <c r="MJ13" s="67"/>
      <c r="MK13" s="67"/>
      <c r="ML13" s="67"/>
      <c r="MM13" s="67"/>
      <c r="MN13" s="67"/>
      <c r="MO13" s="67"/>
      <c r="MP13" s="67"/>
      <c r="MQ13" s="67"/>
      <c r="MR13" s="67"/>
      <c r="MS13" s="67"/>
      <c r="MT13" s="67"/>
      <c r="MU13" s="67"/>
      <c r="MV13" s="67"/>
      <c r="MW13" s="67"/>
      <c r="MX13" s="67"/>
      <c r="MY13" s="67"/>
      <c r="MZ13" s="67"/>
      <c r="NA13" s="67"/>
      <c r="NB13" s="67"/>
      <c r="NC13" s="67"/>
      <c r="ND13" s="67"/>
      <c r="NE13" s="67"/>
      <c r="NF13" s="67"/>
      <c r="NG13" s="67"/>
      <c r="NH13" s="67"/>
      <c r="NI13" s="67"/>
      <c r="NJ13" s="67"/>
      <c r="NK13" s="67"/>
      <c r="NL13" s="67"/>
      <c r="NM13" s="67"/>
      <c r="NN13" s="67"/>
      <c r="NO13" s="67"/>
      <c r="NP13" s="67"/>
      <c r="NQ13" s="67"/>
      <c r="NR13" s="67"/>
      <c r="NS13" s="67"/>
      <c r="NT13" s="67"/>
      <c r="NU13" s="67"/>
      <c r="NV13" s="67"/>
      <c r="NW13" s="67"/>
      <c r="NX13" s="67"/>
      <c r="NY13" s="67"/>
      <c r="NZ13" s="67"/>
      <c r="OA13" s="67"/>
      <c r="OB13" s="67"/>
      <c r="OC13" s="67"/>
      <c r="OD13" s="67"/>
      <c r="OE13" s="67"/>
      <c r="OF13" s="67"/>
      <c r="OG13" s="67"/>
      <c r="OH13" s="67"/>
      <c r="OI13" s="67"/>
      <c r="OJ13" s="67"/>
      <c r="OK13" s="67"/>
      <c r="OL13" s="67"/>
      <c r="OM13" s="67"/>
      <c r="ON13" s="67"/>
      <c r="OO13" s="67"/>
      <c r="OP13" s="67"/>
      <c r="OQ13" s="67"/>
      <c r="OR13" s="67"/>
      <c r="OS13" s="67"/>
      <c r="OT13" s="67"/>
      <c r="OU13" s="67"/>
      <c r="OV13" s="67"/>
      <c r="OW13" s="67"/>
      <c r="OX13" s="67"/>
      <c r="OY13" s="67"/>
      <c r="OZ13" s="67"/>
      <c r="PA13" s="67"/>
      <c r="PB13" s="67"/>
      <c r="PC13" s="67"/>
      <c r="PD13" s="67"/>
      <c r="PE13" s="67"/>
      <c r="PF13" s="67"/>
      <c r="PG13" s="67"/>
      <c r="PH13" s="67"/>
      <c r="PI13" s="67"/>
      <c r="PJ13" s="67"/>
      <c r="PK13" s="67"/>
      <c r="PL13" s="67"/>
      <c r="PM13" s="67"/>
      <c r="PN13" s="67"/>
      <c r="PO13" s="67"/>
      <c r="PP13" s="67"/>
      <c r="PQ13" s="67"/>
      <c r="PR13" s="67"/>
      <c r="PS13" s="67"/>
      <c r="PT13" s="67"/>
      <c r="PU13" s="67"/>
      <c r="PV13" s="67"/>
      <c r="PW13" s="67"/>
      <c r="PX13" s="67"/>
      <c r="PY13" s="67"/>
      <c r="PZ13" s="67"/>
      <c r="QA13" s="67"/>
      <c r="QB13" s="67"/>
      <c r="QC13" s="67"/>
      <c r="QD13" s="67"/>
      <c r="QE13" s="67"/>
      <c r="QF13" s="67"/>
      <c r="QG13" s="67"/>
      <c r="QH13" s="67"/>
      <c r="QI13" s="67"/>
      <c r="QJ13" s="67"/>
      <c r="QK13" s="67"/>
      <c r="QL13" s="67"/>
      <c r="QM13" s="67"/>
      <c r="QN13" s="67"/>
      <c r="QO13" s="67"/>
      <c r="QP13" s="67"/>
      <c r="QQ13" s="67"/>
      <c r="QR13" s="67"/>
      <c r="QS13" s="67"/>
      <c r="QT13" s="67"/>
      <c r="QU13" s="67"/>
      <c r="QV13" s="67"/>
      <c r="QW13" s="67"/>
      <c r="QX13" s="67"/>
      <c r="QY13" s="67"/>
      <c r="QZ13" s="67"/>
      <c r="RA13" s="67"/>
      <c r="RB13" s="67"/>
      <c r="RC13" s="67"/>
      <c r="RD13" s="67"/>
      <c r="RE13" s="67"/>
      <c r="RF13" s="67"/>
      <c r="RG13" s="67"/>
      <c r="RH13" s="67"/>
      <c r="RI13" s="67"/>
      <c r="RJ13" s="67"/>
      <c r="RK13" s="67"/>
      <c r="RL13" s="67"/>
      <c r="RM13" s="67"/>
      <c r="RN13" s="67"/>
      <c r="RO13" s="67"/>
      <c r="RP13" s="67"/>
      <c r="RQ13" s="67"/>
      <c r="RR13" s="67"/>
      <c r="RS13" s="67"/>
      <c r="RT13" s="67"/>
      <c r="RU13" s="67"/>
      <c r="RV13" s="67"/>
      <c r="RW13" s="67"/>
      <c r="RX13" s="67"/>
      <c r="RY13" s="67"/>
      <c r="RZ13" s="67"/>
      <c r="SA13" s="67"/>
      <c r="SB13" s="67"/>
      <c r="SC13" s="67"/>
      <c r="SD13" s="67"/>
      <c r="SE13" s="67"/>
      <c r="SF13" s="67"/>
      <c r="SG13" s="67"/>
      <c r="SH13" s="67"/>
      <c r="SI13" s="67"/>
      <c r="SJ13" s="67"/>
      <c r="SK13" s="67"/>
      <c r="SL13" s="67"/>
      <c r="SM13" s="67"/>
      <c r="SN13" s="67"/>
      <c r="SO13" s="67"/>
      <c r="SP13" s="67"/>
      <c r="SQ13" s="67"/>
      <c r="SR13" s="67"/>
      <c r="SS13" s="67"/>
      <c r="ST13" s="67"/>
      <c r="SU13" s="67"/>
      <c r="SV13" s="67"/>
      <c r="SW13" s="67"/>
      <c r="SX13" s="67"/>
      <c r="SY13" s="67"/>
      <c r="SZ13" s="67"/>
      <c r="TA13" s="67"/>
      <c r="TB13" s="67"/>
      <c r="TC13" s="67"/>
      <c r="TD13" s="67"/>
      <c r="TE13" s="67"/>
      <c r="TF13" s="67"/>
      <c r="TG13" s="67"/>
      <c r="TH13" s="67"/>
      <c r="TI13" s="67"/>
      <c r="TJ13" s="67"/>
      <c r="TK13" s="67"/>
      <c r="TL13" s="67"/>
      <c r="TM13" s="67"/>
      <c r="TN13" s="67"/>
      <c r="TO13" s="67"/>
      <c r="TP13" s="67"/>
      <c r="TQ13" s="67"/>
      <c r="TR13" s="67"/>
      <c r="TS13" s="67"/>
      <c r="TT13" s="67"/>
      <c r="TU13" s="67"/>
      <c r="TV13" s="67"/>
      <c r="TW13" s="67"/>
      <c r="TX13" s="67"/>
      <c r="TY13" s="67"/>
      <c r="TZ13" s="67"/>
      <c r="UA13" s="67"/>
      <c r="UB13" s="67"/>
      <c r="UC13" s="67"/>
      <c r="UD13" s="67"/>
      <c r="UE13" s="67"/>
      <c r="UF13" s="67"/>
      <c r="UG13" s="67"/>
      <c r="UH13" s="67"/>
      <c r="UI13" s="67"/>
      <c r="UJ13" s="67"/>
      <c r="UK13" s="67"/>
      <c r="UL13" s="67"/>
      <c r="UM13" s="67"/>
      <c r="UN13" s="67"/>
      <c r="UO13" s="67"/>
      <c r="UP13" s="67"/>
      <c r="UQ13" s="67"/>
      <c r="UR13" s="67"/>
      <c r="US13" s="67"/>
      <c r="UT13" s="67"/>
      <c r="UU13" s="67"/>
      <c r="UV13" s="67"/>
      <c r="UW13" s="67"/>
      <c r="UX13" s="67"/>
      <c r="UY13" s="67"/>
      <c r="UZ13" s="67"/>
      <c r="VA13" s="67"/>
      <c r="VB13" s="67"/>
      <c r="VC13" s="67"/>
      <c r="VD13" s="67"/>
      <c r="VE13" s="67"/>
      <c r="VF13" s="67"/>
      <c r="VG13" s="67"/>
      <c r="VH13" s="67"/>
      <c r="VI13" s="67"/>
      <c r="VJ13" s="67"/>
      <c r="VK13" s="67"/>
      <c r="VL13" s="67"/>
      <c r="VM13" s="67"/>
      <c r="VN13" s="67"/>
      <c r="VO13" s="67"/>
      <c r="VP13" s="67"/>
      <c r="VQ13" s="67"/>
      <c r="VR13" s="67"/>
      <c r="VS13" s="67"/>
      <c r="VT13" s="67"/>
      <c r="VU13" s="67"/>
      <c r="VV13" s="67"/>
      <c r="VW13" s="67"/>
      <c r="VX13" s="67"/>
      <c r="VY13" s="67"/>
      <c r="VZ13" s="67"/>
      <c r="WA13" s="67"/>
      <c r="WB13" s="67"/>
      <c r="WC13" s="67"/>
      <c r="WD13" s="67"/>
      <c r="WE13" s="67"/>
      <c r="WF13" s="67"/>
      <c r="WG13" s="67"/>
      <c r="WH13" s="67"/>
      <c r="WI13" s="67"/>
      <c r="WJ13" s="67"/>
      <c r="WK13" s="67"/>
      <c r="WL13" s="67"/>
      <c r="WM13" s="67"/>
      <c r="WN13" s="67"/>
      <c r="WO13" s="67"/>
      <c r="WP13" s="67"/>
      <c r="WQ13" s="67"/>
      <c r="WR13" s="67"/>
      <c r="WS13" s="67"/>
      <c r="WT13" s="67"/>
      <c r="WU13" s="67"/>
      <c r="WV13" s="67"/>
      <c r="WW13" s="67"/>
      <c r="WX13" s="67"/>
      <c r="WY13" s="67"/>
      <c r="WZ13" s="67"/>
      <c r="XA13" s="67"/>
      <c r="XB13" s="67"/>
      <c r="XC13" s="67"/>
      <c r="XD13" s="67"/>
      <c r="XE13" s="67"/>
      <c r="XF13" s="67"/>
      <c r="XG13" s="67"/>
      <c r="XH13" s="67"/>
      <c r="XI13" s="67"/>
      <c r="XJ13" s="67"/>
      <c r="XK13" s="67"/>
      <c r="XL13" s="67"/>
      <c r="XM13" s="67"/>
      <c r="XN13" s="67"/>
      <c r="XO13" s="67"/>
      <c r="XP13" s="67"/>
      <c r="XQ13" s="67"/>
      <c r="XR13" s="67"/>
      <c r="XS13" s="67"/>
      <c r="XT13" s="67"/>
      <c r="XU13" s="67"/>
      <c r="XV13" s="67"/>
      <c r="XW13" s="67"/>
      <c r="XX13" s="67"/>
      <c r="XY13" s="67"/>
      <c r="XZ13" s="67"/>
      <c r="YA13" s="67"/>
      <c r="YB13" s="67"/>
      <c r="YC13" s="67"/>
      <c r="YD13" s="67"/>
      <c r="YE13" s="67"/>
      <c r="YF13" s="67"/>
      <c r="YG13" s="67"/>
      <c r="YH13" s="67"/>
      <c r="YI13" s="67"/>
      <c r="YJ13" s="67"/>
      <c r="YK13" s="67"/>
      <c r="YL13" s="67"/>
      <c r="YM13" s="67"/>
      <c r="YN13" s="67"/>
      <c r="YO13" s="67"/>
      <c r="YP13" s="67"/>
      <c r="YQ13" s="67"/>
      <c r="YR13" s="67"/>
      <c r="YS13" s="67"/>
      <c r="YT13" s="67"/>
      <c r="YU13" s="67"/>
      <c r="YV13" s="67"/>
      <c r="YW13" s="67"/>
      <c r="YX13" s="67"/>
      <c r="YY13" s="67"/>
      <c r="YZ13" s="67"/>
      <c r="ZA13" s="67"/>
      <c r="ZB13" s="67"/>
      <c r="ZC13" s="67"/>
      <c r="ZD13" s="67"/>
      <c r="ZE13" s="67"/>
      <c r="ZF13" s="67"/>
      <c r="ZG13" s="67"/>
      <c r="ZH13" s="67"/>
      <c r="ZI13" s="67"/>
      <c r="ZJ13" s="67"/>
      <c r="ZK13" s="67"/>
      <c r="ZL13" s="67"/>
      <c r="ZM13" s="67"/>
      <c r="ZN13" s="67"/>
      <c r="ZO13" s="67"/>
      <c r="ZP13" s="67"/>
      <c r="ZQ13" s="67"/>
      <c r="ZR13" s="67"/>
      <c r="ZS13" s="67"/>
      <c r="ZT13" s="67"/>
      <c r="ZU13" s="67"/>
      <c r="ZV13" s="67"/>
      <c r="ZW13" s="67"/>
      <c r="ZX13" s="67"/>
      <c r="ZY13" s="67"/>
      <c r="ZZ13" s="67"/>
      <c r="AAA13" s="67"/>
      <c r="AAB13" s="67"/>
    </row>
    <row r="14" spans="1:704" s="57" customFormat="1" ht="21.75" customHeight="1" thickBot="1" x14ac:dyDescent="0.3">
      <c r="A14" s="251">
        <f t="shared" si="18"/>
        <v>11</v>
      </c>
      <c r="B14" s="252" t="s">
        <v>94</v>
      </c>
      <c r="C14" s="252">
        <v>75</v>
      </c>
      <c r="D14" s="252" t="s">
        <v>14</v>
      </c>
      <c r="E14" s="253">
        <v>119000</v>
      </c>
      <c r="F14" s="254">
        <v>1747</v>
      </c>
      <c r="G14" s="255"/>
      <c r="H14" s="256">
        <v>0</v>
      </c>
      <c r="I14" s="257">
        <v>0</v>
      </c>
      <c r="J14" s="257">
        <v>0</v>
      </c>
      <c r="K14" s="258">
        <v>0</v>
      </c>
      <c r="L14" s="259">
        <f t="shared" si="63"/>
        <v>0</v>
      </c>
      <c r="M14" s="255"/>
      <c r="N14" s="260">
        <v>240</v>
      </c>
      <c r="O14" s="261">
        <f t="shared" si="0"/>
        <v>0.13737836290784203</v>
      </c>
      <c r="P14" s="262">
        <v>50</v>
      </c>
      <c r="Q14" s="261">
        <f t="shared" si="1"/>
        <v>2.8620492272467088E-2</v>
      </c>
      <c r="R14" s="262">
        <v>20</v>
      </c>
      <c r="S14" s="261">
        <f t="shared" si="2"/>
        <v>1.1448196908986834E-2</v>
      </c>
      <c r="T14" s="262">
        <v>0</v>
      </c>
      <c r="U14" s="261">
        <f t="shared" ref="U14:U20" si="68">SUM(T14/F14)</f>
        <v>0</v>
      </c>
      <c r="V14" s="257">
        <v>0</v>
      </c>
      <c r="W14" s="261">
        <f t="shared" si="3"/>
        <v>0</v>
      </c>
      <c r="X14" s="257">
        <v>0</v>
      </c>
      <c r="Y14" s="263">
        <f t="shared" si="4"/>
        <v>0</v>
      </c>
      <c r="Z14" s="264">
        <f t="shared" si="64"/>
        <v>310</v>
      </c>
      <c r="AA14" s="265">
        <f t="shared" si="5"/>
        <v>0.17744705208929593</v>
      </c>
      <c r="AB14" s="266">
        <v>926.5</v>
      </c>
      <c r="AC14" s="267">
        <f t="shared" ref="AC14:AC21" si="69">SUM(AB14-Z14)</f>
        <v>616.5</v>
      </c>
      <c r="AD14" s="268">
        <v>861</v>
      </c>
      <c r="AE14" s="267">
        <f t="shared" ref="AE14:AE25" si="70">SUM(AD14-Z14)</f>
        <v>551</v>
      </c>
      <c r="AF14" s="269">
        <v>318</v>
      </c>
      <c r="AG14" s="261">
        <f t="shared" si="6"/>
        <v>0.18202633085289066</v>
      </c>
      <c r="AH14" s="257">
        <v>108</v>
      </c>
      <c r="AI14" s="261">
        <f t="shared" si="7"/>
        <v>6.1820263308528904E-2</v>
      </c>
      <c r="AJ14" s="257">
        <v>252</v>
      </c>
      <c r="AK14" s="261">
        <f t="shared" si="8"/>
        <v>0.14424728105323412</v>
      </c>
      <c r="AL14" s="257">
        <v>232</v>
      </c>
      <c r="AM14" s="261">
        <f t="shared" si="9"/>
        <v>0.13279908414424729</v>
      </c>
      <c r="AN14" s="257">
        <v>116.66</v>
      </c>
      <c r="AO14" s="263">
        <f t="shared" si="10"/>
        <v>6.677733257012021E-2</v>
      </c>
      <c r="AP14" s="270">
        <f t="shared" ref="AP14:AP25" si="71">SUM(AF14+AH14+AJ14+AL14+AN14)</f>
        <v>1026.6600000000001</v>
      </c>
      <c r="AQ14" s="265">
        <f t="shared" si="11"/>
        <v>0.5876702919290212</v>
      </c>
      <c r="AR14" s="266">
        <v>895.08</v>
      </c>
      <c r="AS14" s="267">
        <f t="shared" ref="AS14:AS25" si="72">SUM(AR14-AP14)</f>
        <v>-131.58000000000004</v>
      </c>
      <c r="AT14" s="271">
        <v>827</v>
      </c>
      <c r="AU14" s="272">
        <f t="shared" ref="AU14:AU25" si="73">SUM(AT14-AP14)</f>
        <v>-199.66000000000008</v>
      </c>
      <c r="AV14" s="256">
        <v>0</v>
      </c>
      <c r="AW14" s="257">
        <v>0</v>
      </c>
      <c r="AX14" s="273">
        <v>0</v>
      </c>
      <c r="AY14" s="274">
        <f t="shared" si="12"/>
        <v>0</v>
      </c>
      <c r="AZ14" s="275">
        <v>0</v>
      </c>
      <c r="BA14" s="255"/>
      <c r="BB14" s="276">
        <f t="shared" si="66"/>
        <v>1747</v>
      </c>
      <c r="BC14" s="277">
        <f t="shared" si="15"/>
        <v>1336.66</v>
      </c>
      <c r="BD14" s="277">
        <f t="shared" ref="BD14:BD17" si="74">SUM(F14*10)/100</f>
        <v>174.7</v>
      </c>
      <c r="BE14" s="278">
        <f t="shared" si="67"/>
        <v>1511.3600000000001</v>
      </c>
      <c r="BF14" s="279">
        <f t="shared" si="38"/>
        <v>410.33999999999992</v>
      </c>
      <c r="BG14" s="279">
        <f t="shared" si="17"/>
        <v>235.63999999999987</v>
      </c>
      <c r="BH14" s="280" t="s">
        <v>112</v>
      </c>
      <c r="BI14" s="281">
        <v>500</v>
      </c>
      <c r="BJ14" s="294">
        <v>10</v>
      </c>
      <c r="BK14" s="295">
        <v>2</v>
      </c>
      <c r="BL14" s="296">
        <v>4</v>
      </c>
      <c r="BM14" s="297" t="s">
        <v>174</v>
      </c>
      <c r="BN14" s="68" t="s">
        <v>182</v>
      </c>
      <c r="BO14" s="284">
        <f t="shared" si="40"/>
        <v>11</v>
      </c>
      <c r="BP14" s="252" t="s">
        <v>94</v>
      </c>
      <c r="BQ14" s="252">
        <v>75</v>
      </c>
      <c r="BR14" s="252" t="s">
        <v>14</v>
      </c>
      <c r="BS14" s="253">
        <v>119000</v>
      </c>
      <c r="BT14" s="253">
        <v>1747</v>
      </c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89"/>
      <c r="DN14" s="189"/>
      <c r="DO14" s="189"/>
      <c r="DP14" s="189"/>
      <c r="DQ14" s="189"/>
      <c r="DR14" s="189"/>
      <c r="DS14" s="190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  <c r="IW14" s="67"/>
      <c r="IX14" s="67"/>
      <c r="IY14" s="67"/>
      <c r="IZ14" s="67"/>
      <c r="JA14" s="67"/>
      <c r="JB14" s="67"/>
      <c r="JC14" s="67"/>
      <c r="JD14" s="67"/>
      <c r="JE14" s="67"/>
      <c r="JF14" s="67"/>
      <c r="JG14" s="67"/>
      <c r="JH14" s="67"/>
      <c r="JI14" s="67"/>
      <c r="JJ14" s="67"/>
      <c r="JK14" s="67"/>
      <c r="JL14" s="67"/>
      <c r="JM14" s="67"/>
      <c r="JN14" s="67"/>
      <c r="JO14" s="67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LI14" s="67"/>
      <c r="LJ14" s="67"/>
      <c r="LK14" s="67"/>
      <c r="LL14" s="67"/>
      <c r="LM14" s="67"/>
      <c r="LN14" s="67"/>
      <c r="LO14" s="67"/>
      <c r="LP14" s="67"/>
      <c r="LQ14" s="67"/>
      <c r="LR14" s="67"/>
      <c r="LS14" s="67"/>
      <c r="LT14" s="67"/>
      <c r="LU14" s="67"/>
      <c r="LV14" s="67"/>
      <c r="LW14" s="67"/>
      <c r="LX14" s="67"/>
      <c r="LY14" s="67"/>
      <c r="LZ14" s="67"/>
      <c r="MA14" s="67"/>
      <c r="MB14" s="67"/>
      <c r="MC14" s="67"/>
      <c r="MD14" s="67"/>
      <c r="ME14" s="67"/>
      <c r="MF14" s="67"/>
      <c r="MG14" s="67"/>
      <c r="MH14" s="67"/>
      <c r="MI14" s="67"/>
      <c r="MJ14" s="67"/>
      <c r="MK14" s="67"/>
      <c r="ML14" s="67"/>
      <c r="MM14" s="67"/>
      <c r="MN14" s="67"/>
      <c r="MO14" s="67"/>
      <c r="MP14" s="67"/>
      <c r="MQ14" s="67"/>
      <c r="MR14" s="67"/>
      <c r="MS14" s="67"/>
      <c r="MT14" s="67"/>
      <c r="MU14" s="67"/>
      <c r="MV14" s="67"/>
      <c r="MW14" s="67"/>
      <c r="MX14" s="67"/>
      <c r="MY14" s="67"/>
      <c r="MZ14" s="67"/>
      <c r="NA14" s="67"/>
      <c r="NB14" s="67"/>
      <c r="NC14" s="67"/>
      <c r="ND14" s="67"/>
      <c r="NE14" s="67"/>
      <c r="NF14" s="67"/>
      <c r="NG14" s="67"/>
      <c r="NH14" s="67"/>
      <c r="NI14" s="67"/>
      <c r="NJ14" s="67"/>
      <c r="NK14" s="67"/>
      <c r="NL14" s="67"/>
      <c r="NM14" s="67"/>
      <c r="NN14" s="67"/>
      <c r="NO14" s="67"/>
      <c r="NP14" s="67"/>
      <c r="NQ14" s="67"/>
      <c r="NR14" s="67"/>
      <c r="NS14" s="67"/>
      <c r="NT14" s="67"/>
      <c r="NU14" s="67"/>
      <c r="NV14" s="67"/>
      <c r="NW14" s="67"/>
      <c r="NX14" s="67"/>
      <c r="NY14" s="67"/>
      <c r="NZ14" s="67"/>
      <c r="OA14" s="67"/>
      <c r="OB14" s="67"/>
      <c r="OC14" s="67"/>
      <c r="OD14" s="67"/>
      <c r="OE14" s="67"/>
      <c r="OF14" s="67"/>
      <c r="OG14" s="67"/>
      <c r="OH14" s="67"/>
      <c r="OI14" s="67"/>
      <c r="OJ14" s="67"/>
      <c r="OK14" s="67"/>
      <c r="OL14" s="67"/>
      <c r="OM14" s="67"/>
      <c r="ON14" s="67"/>
      <c r="OO14" s="67"/>
      <c r="OP14" s="67"/>
      <c r="OQ14" s="67"/>
      <c r="OR14" s="67"/>
      <c r="OS14" s="67"/>
      <c r="OT14" s="67"/>
      <c r="OU14" s="67"/>
      <c r="OV14" s="67"/>
      <c r="OW14" s="67"/>
      <c r="OX14" s="67"/>
      <c r="OY14" s="67"/>
      <c r="OZ14" s="67"/>
      <c r="PA14" s="67"/>
      <c r="PB14" s="67"/>
      <c r="PC14" s="67"/>
      <c r="PD14" s="67"/>
      <c r="PE14" s="67"/>
      <c r="PF14" s="67"/>
      <c r="PG14" s="67"/>
      <c r="PH14" s="67"/>
      <c r="PI14" s="67"/>
      <c r="PJ14" s="67"/>
      <c r="PK14" s="67"/>
      <c r="PL14" s="67"/>
      <c r="PM14" s="67"/>
      <c r="PN14" s="67"/>
      <c r="PO14" s="67"/>
      <c r="PP14" s="67"/>
      <c r="PQ14" s="67"/>
      <c r="PR14" s="67"/>
      <c r="PS14" s="67"/>
      <c r="PT14" s="67"/>
      <c r="PU14" s="67"/>
      <c r="PV14" s="67"/>
      <c r="PW14" s="67"/>
      <c r="PX14" s="67"/>
      <c r="PY14" s="67"/>
      <c r="PZ14" s="67"/>
      <c r="QA14" s="67"/>
      <c r="QB14" s="67"/>
      <c r="QC14" s="67"/>
      <c r="QD14" s="67"/>
      <c r="QE14" s="67"/>
      <c r="QF14" s="67"/>
      <c r="QG14" s="67"/>
      <c r="QH14" s="67"/>
      <c r="QI14" s="67"/>
      <c r="QJ14" s="67"/>
      <c r="QK14" s="67"/>
      <c r="QL14" s="67"/>
      <c r="QM14" s="67"/>
      <c r="QN14" s="67"/>
      <c r="QO14" s="67"/>
      <c r="QP14" s="67"/>
      <c r="QQ14" s="67"/>
      <c r="QR14" s="67"/>
      <c r="QS14" s="67"/>
      <c r="QT14" s="67"/>
      <c r="QU14" s="67"/>
      <c r="QV14" s="67"/>
      <c r="QW14" s="67"/>
      <c r="QX14" s="67"/>
      <c r="QY14" s="67"/>
      <c r="QZ14" s="67"/>
      <c r="RA14" s="67"/>
      <c r="RB14" s="67"/>
      <c r="RC14" s="67"/>
      <c r="RD14" s="67"/>
      <c r="RE14" s="67"/>
      <c r="RF14" s="67"/>
      <c r="RG14" s="67"/>
      <c r="RH14" s="67"/>
      <c r="RI14" s="67"/>
      <c r="RJ14" s="67"/>
      <c r="RK14" s="67"/>
      <c r="RL14" s="67"/>
      <c r="RM14" s="67"/>
      <c r="RN14" s="67"/>
      <c r="RO14" s="67"/>
      <c r="RP14" s="67"/>
      <c r="RQ14" s="67"/>
      <c r="RR14" s="67"/>
      <c r="RS14" s="67"/>
      <c r="RT14" s="67"/>
      <c r="RU14" s="67"/>
      <c r="RV14" s="67"/>
      <c r="RW14" s="67"/>
      <c r="RX14" s="67"/>
      <c r="RY14" s="67"/>
      <c r="RZ14" s="67"/>
      <c r="SA14" s="67"/>
      <c r="SB14" s="67"/>
      <c r="SC14" s="67"/>
      <c r="SD14" s="67"/>
      <c r="SE14" s="67"/>
      <c r="SF14" s="67"/>
      <c r="SG14" s="67"/>
      <c r="SH14" s="67"/>
      <c r="SI14" s="67"/>
      <c r="SJ14" s="67"/>
      <c r="SK14" s="67"/>
      <c r="SL14" s="67"/>
      <c r="SM14" s="67"/>
      <c r="SN14" s="67"/>
      <c r="SO14" s="67"/>
      <c r="SP14" s="67"/>
      <c r="SQ14" s="67"/>
      <c r="SR14" s="67"/>
      <c r="SS14" s="67"/>
      <c r="ST14" s="67"/>
      <c r="SU14" s="67"/>
      <c r="SV14" s="67"/>
      <c r="SW14" s="67"/>
      <c r="SX14" s="67"/>
      <c r="SY14" s="67"/>
      <c r="SZ14" s="67"/>
      <c r="TA14" s="67"/>
      <c r="TB14" s="67"/>
      <c r="TC14" s="67"/>
      <c r="TD14" s="67"/>
      <c r="TE14" s="67"/>
      <c r="TF14" s="67"/>
      <c r="TG14" s="67"/>
      <c r="TH14" s="67"/>
      <c r="TI14" s="67"/>
      <c r="TJ14" s="67"/>
      <c r="TK14" s="67"/>
      <c r="TL14" s="67"/>
      <c r="TM14" s="67"/>
      <c r="TN14" s="67"/>
      <c r="TO14" s="67"/>
      <c r="TP14" s="67"/>
      <c r="TQ14" s="67"/>
      <c r="TR14" s="67"/>
      <c r="TS14" s="67"/>
      <c r="TT14" s="67"/>
      <c r="TU14" s="67"/>
      <c r="TV14" s="67"/>
      <c r="TW14" s="67"/>
      <c r="TX14" s="67"/>
      <c r="TY14" s="67"/>
      <c r="TZ14" s="67"/>
      <c r="UA14" s="67"/>
      <c r="UB14" s="67"/>
      <c r="UC14" s="67"/>
      <c r="UD14" s="67"/>
      <c r="UE14" s="67"/>
      <c r="UF14" s="67"/>
      <c r="UG14" s="67"/>
      <c r="UH14" s="67"/>
      <c r="UI14" s="67"/>
      <c r="UJ14" s="67"/>
      <c r="UK14" s="67"/>
      <c r="UL14" s="67"/>
      <c r="UM14" s="67"/>
      <c r="UN14" s="67"/>
      <c r="UO14" s="67"/>
      <c r="UP14" s="67"/>
      <c r="UQ14" s="67"/>
      <c r="UR14" s="67"/>
      <c r="US14" s="67"/>
      <c r="UT14" s="67"/>
      <c r="UU14" s="67"/>
      <c r="UV14" s="67"/>
      <c r="UW14" s="67"/>
      <c r="UX14" s="67"/>
      <c r="UY14" s="67"/>
      <c r="UZ14" s="67"/>
      <c r="VA14" s="67"/>
      <c r="VB14" s="67"/>
      <c r="VC14" s="67"/>
      <c r="VD14" s="67"/>
      <c r="VE14" s="67"/>
      <c r="VF14" s="67"/>
      <c r="VG14" s="67"/>
      <c r="VH14" s="67"/>
      <c r="VI14" s="67"/>
      <c r="VJ14" s="67"/>
      <c r="VK14" s="67"/>
      <c r="VL14" s="67"/>
      <c r="VM14" s="67"/>
      <c r="VN14" s="67"/>
      <c r="VO14" s="67"/>
      <c r="VP14" s="67"/>
      <c r="VQ14" s="67"/>
      <c r="VR14" s="67"/>
      <c r="VS14" s="67"/>
      <c r="VT14" s="67"/>
      <c r="VU14" s="67"/>
      <c r="VV14" s="67"/>
      <c r="VW14" s="67"/>
      <c r="VX14" s="67"/>
      <c r="VY14" s="67"/>
      <c r="VZ14" s="67"/>
      <c r="WA14" s="67"/>
      <c r="WB14" s="67"/>
      <c r="WC14" s="67"/>
      <c r="WD14" s="67"/>
      <c r="WE14" s="67"/>
      <c r="WF14" s="67"/>
      <c r="WG14" s="67"/>
      <c r="WH14" s="67"/>
      <c r="WI14" s="67"/>
      <c r="WJ14" s="67"/>
      <c r="WK14" s="67"/>
      <c r="WL14" s="67"/>
      <c r="WM14" s="67"/>
      <c r="WN14" s="67"/>
      <c r="WO14" s="67"/>
      <c r="WP14" s="67"/>
      <c r="WQ14" s="67"/>
      <c r="WR14" s="67"/>
      <c r="WS14" s="67"/>
      <c r="WT14" s="67"/>
      <c r="WU14" s="67"/>
      <c r="WV14" s="67"/>
      <c r="WW14" s="67"/>
      <c r="WX14" s="67"/>
      <c r="WY14" s="67"/>
      <c r="WZ14" s="67"/>
      <c r="XA14" s="67"/>
      <c r="XB14" s="67"/>
      <c r="XC14" s="67"/>
      <c r="XD14" s="67"/>
      <c r="XE14" s="67"/>
      <c r="XF14" s="67"/>
      <c r="XG14" s="67"/>
      <c r="XH14" s="67"/>
      <c r="XI14" s="67"/>
      <c r="XJ14" s="67"/>
      <c r="XK14" s="67"/>
      <c r="XL14" s="67"/>
      <c r="XM14" s="67"/>
      <c r="XN14" s="67"/>
      <c r="XO14" s="67"/>
      <c r="XP14" s="67"/>
      <c r="XQ14" s="67"/>
      <c r="XR14" s="67"/>
      <c r="XS14" s="67"/>
      <c r="XT14" s="67"/>
      <c r="XU14" s="67"/>
      <c r="XV14" s="67"/>
      <c r="XW14" s="67"/>
      <c r="XX14" s="67"/>
      <c r="XY14" s="67"/>
      <c r="XZ14" s="67"/>
      <c r="YA14" s="67"/>
      <c r="YB14" s="67"/>
      <c r="YC14" s="67"/>
      <c r="YD14" s="67"/>
      <c r="YE14" s="67"/>
      <c r="YF14" s="67"/>
      <c r="YG14" s="67"/>
      <c r="YH14" s="67"/>
      <c r="YI14" s="67"/>
      <c r="YJ14" s="67"/>
      <c r="YK14" s="67"/>
      <c r="YL14" s="67"/>
      <c r="YM14" s="67"/>
      <c r="YN14" s="67"/>
      <c r="YO14" s="67"/>
      <c r="YP14" s="67"/>
      <c r="YQ14" s="67"/>
      <c r="YR14" s="67"/>
      <c r="YS14" s="67"/>
      <c r="YT14" s="67"/>
      <c r="YU14" s="67"/>
      <c r="YV14" s="67"/>
      <c r="YW14" s="67"/>
      <c r="YX14" s="67"/>
      <c r="YY14" s="67"/>
      <c r="YZ14" s="67"/>
      <c r="ZA14" s="67"/>
      <c r="ZB14" s="67"/>
      <c r="ZC14" s="67"/>
      <c r="ZD14" s="67"/>
      <c r="ZE14" s="67"/>
      <c r="ZF14" s="67"/>
      <c r="ZG14" s="67"/>
      <c r="ZH14" s="67"/>
      <c r="ZI14" s="67"/>
      <c r="ZJ14" s="67"/>
      <c r="ZK14" s="67"/>
      <c r="ZL14" s="67"/>
      <c r="ZM14" s="67"/>
      <c r="ZN14" s="67"/>
      <c r="ZO14" s="67"/>
      <c r="ZP14" s="67"/>
      <c r="ZQ14" s="67"/>
      <c r="ZR14" s="67"/>
      <c r="ZS14" s="67"/>
      <c r="ZT14" s="67"/>
      <c r="ZU14" s="67"/>
      <c r="ZV14" s="67"/>
      <c r="ZW14" s="67"/>
      <c r="ZX14" s="67"/>
      <c r="ZY14" s="67"/>
      <c r="ZZ14" s="67"/>
      <c r="AAA14" s="67"/>
      <c r="AAB14" s="67"/>
    </row>
    <row r="15" spans="1:704" s="56" customFormat="1" ht="21.75" customHeight="1" thickBot="1" x14ac:dyDescent="0.3">
      <c r="A15" s="217">
        <f t="shared" si="18"/>
        <v>12</v>
      </c>
      <c r="B15" s="218" t="s">
        <v>113</v>
      </c>
      <c r="C15" s="218">
        <v>68</v>
      </c>
      <c r="D15" s="218" t="s">
        <v>13</v>
      </c>
      <c r="E15" s="219">
        <v>30000</v>
      </c>
      <c r="F15" s="220">
        <v>1768.55</v>
      </c>
      <c r="G15" s="286"/>
      <c r="H15" s="221">
        <v>0</v>
      </c>
      <c r="I15" s="222">
        <v>0</v>
      </c>
      <c r="J15" s="222">
        <v>0</v>
      </c>
      <c r="K15" s="223">
        <v>0</v>
      </c>
      <c r="L15" s="287">
        <f t="shared" si="63"/>
        <v>0</v>
      </c>
      <c r="M15" s="286"/>
      <c r="N15" s="225">
        <v>250</v>
      </c>
      <c r="O15" s="226">
        <f t="shared" si="0"/>
        <v>0.14135874021090725</v>
      </c>
      <c r="P15" s="227">
        <v>50</v>
      </c>
      <c r="Q15" s="226">
        <f t="shared" si="1"/>
        <v>2.8271748042181449E-2</v>
      </c>
      <c r="R15" s="227">
        <v>106.04</v>
      </c>
      <c r="S15" s="226">
        <f t="shared" si="2"/>
        <v>5.995872324785842E-2</v>
      </c>
      <c r="T15" s="227">
        <v>40</v>
      </c>
      <c r="U15" s="226">
        <f t="shared" si="68"/>
        <v>2.2617398433745158E-2</v>
      </c>
      <c r="V15" s="222">
        <v>0</v>
      </c>
      <c r="W15" s="226">
        <f t="shared" si="3"/>
        <v>0</v>
      </c>
      <c r="X15" s="222">
        <v>139.21</v>
      </c>
      <c r="Y15" s="228">
        <f t="shared" si="4"/>
        <v>7.8714200899041589E-2</v>
      </c>
      <c r="Z15" s="229">
        <f t="shared" si="64"/>
        <v>585.25</v>
      </c>
      <c r="AA15" s="230">
        <f t="shared" si="5"/>
        <v>0.33092081083373387</v>
      </c>
      <c r="AB15" s="231">
        <v>926.5</v>
      </c>
      <c r="AC15" s="232">
        <f t="shared" si="69"/>
        <v>341.25</v>
      </c>
      <c r="AD15" s="233">
        <v>861</v>
      </c>
      <c r="AE15" s="232">
        <f t="shared" si="70"/>
        <v>275.75</v>
      </c>
      <c r="AF15" s="234">
        <v>420</v>
      </c>
      <c r="AG15" s="226">
        <f t="shared" si="6"/>
        <v>0.23748268355432417</v>
      </c>
      <c r="AH15" s="222">
        <v>47.2</v>
      </c>
      <c r="AI15" s="226">
        <f t="shared" si="7"/>
        <v>2.6688530151819288E-2</v>
      </c>
      <c r="AJ15" s="222">
        <v>68.97</v>
      </c>
      <c r="AK15" s="226">
        <f t="shared" si="8"/>
        <v>3.8998049249385089E-2</v>
      </c>
      <c r="AL15" s="222">
        <v>180</v>
      </c>
      <c r="AM15" s="226">
        <f t="shared" si="9"/>
        <v>0.10177829295185321</v>
      </c>
      <c r="AN15" s="222">
        <v>26</v>
      </c>
      <c r="AO15" s="228">
        <f t="shared" si="10"/>
        <v>1.4701308981934353E-2</v>
      </c>
      <c r="AP15" s="235">
        <f t="shared" si="71"/>
        <v>742.17</v>
      </c>
      <c r="AQ15" s="230">
        <f t="shared" si="11"/>
        <v>0.41964886488931608</v>
      </c>
      <c r="AR15" s="231">
        <v>895.08</v>
      </c>
      <c r="AS15" s="232">
        <f t="shared" si="72"/>
        <v>152.91000000000008</v>
      </c>
      <c r="AT15" s="236">
        <v>827</v>
      </c>
      <c r="AU15" s="237">
        <f t="shared" si="73"/>
        <v>84.830000000000041</v>
      </c>
      <c r="AV15" s="221">
        <v>0</v>
      </c>
      <c r="AW15" s="222">
        <v>0</v>
      </c>
      <c r="AX15" s="238">
        <v>0</v>
      </c>
      <c r="AY15" s="239">
        <f t="shared" si="12"/>
        <v>0</v>
      </c>
      <c r="AZ15" s="240">
        <f t="shared" ref="AZ15:AZ25" si="75">SUM(AY15/F15)</f>
        <v>0</v>
      </c>
      <c r="BA15" s="286"/>
      <c r="BB15" s="288">
        <f t="shared" si="66"/>
        <v>1768.55</v>
      </c>
      <c r="BC15" s="289">
        <f t="shared" si="15"/>
        <v>1327.42</v>
      </c>
      <c r="BD15" s="241">
        <f t="shared" si="74"/>
        <v>176.85499999999999</v>
      </c>
      <c r="BE15" s="242">
        <f t="shared" si="67"/>
        <v>1504.2750000000001</v>
      </c>
      <c r="BF15" s="243">
        <f t="shared" si="38"/>
        <v>441.12999999999988</v>
      </c>
      <c r="BG15" s="243">
        <f t="shared" si="17"/>
        <v>264.27499999999986</v>
      </c>
      <c r="BH15" s="244" t="s">
        <v>120</v>
      </c>
      <c r="BI15" s="245">
        <v>500</v>
      </c>
      <c r="BJ15" s="290">
        <v>8</v>
      </c>
      <c r="BK15" s="291">
        <v>7</v>
      </c>
      <c r="BL15" s="292">
        <v>1</v>
      </c>
      <c r="BM15" s="293" t="s">
        <v>165</v>
      </c>
      <c r="BN15" s="206" t="s">
        <v>183</v>
      </c>
      <c r="BO15" s="250">
        <f t="shared" si="40"/>
        <v>12</v>
      </c>
      <c r="BP15" s="218" t="s">
        <v>113</v>
      </c>
      <c r="BQ15" s="218">
        <v>68</v>
      </c>
      <c r="BR15" s="218" t="s">
        <v>13</v>
      </c>
      <c r="BS15" s="219">
        <v>30000</v>
      </c>
      <c r="BT15" s="219">
        <v>1768.55</v>
      </c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90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  <c r="IX15" s="67"/>
      <c r="IY15" s="67"/>
      <c r="IZ15" s="67"/>
      <c r="JA15" s="67"/>
      <c r="JB15" s="67"/>
      <c r="JC15" s="67"/>
      <c r="JD15" s="67"/>
      <c r="JE15" s="67"/>
      <c r="JF15" s="67"/>
      <c r="JG15" s="67"/>
      <c r="JH15" s="67"/>
      <c r="JI15" s="67"/>
      <c r="JJ15" s="67"/>
      <c r="JK15" s="67"/>
      <c r="JL15" s="67"/>
      <c r="JM15" s="67"/>
      <c r="JN15" s="67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  <c r="KH15" s="67"/>
      <c r="KI15" s="67"/>
      <c r="KJ15" s="67"/>
      <c r="KK15" s="67"/>
      <c r="KL15" s="67"/>
      <c r="KM15" s="67"/>
      <c r="KN15" s="67"/>
      <c r="KO15" s="67"/>
      <c r="KP15" s="67"/>
      <c r="KQ15" s="67"/>
      <c r="KR15" s="67"/>
      <c r="KS15" s="67"/>
      <c r="KT15" s="67"/>
      <c r="KU15" s="67"/>
      <c r="KV15" s="67"/>
      <c r="KW15" s="67"/>
      <c r="KX15" s="67"/>
      <c r="KY15" s="67"/>
      <c r="KZ15" s="67"/>
      <c r="LA15" s="67"/>
      <c r="LB15" s="67"/>
      <c r="LC15" s="67"/>
      <c r="LD15" s="67"/>
      <c r="LE15" s="67"/>
      <c r="LF15" s="67"/>
      <c r="LG15" s="67"/>
      <c r="LH15" s="67"/>
      <c r="LI15" s="67"/>
      <c r="LJ15" s="67"/>
      <c r="LK15" s="67"/>
      <c r="LL15" s="67"/>
      <c r="LM15" s="67"/>
      <c r="LN15" s="67"/>
      <c r="LO15" s="67"/>
      <c r="LP15" s="67"/>
      <c r="LQ15" s="67"/>
      <c r="LR15" s="67"/>
      <c r="LS15" s="67"/>
      <c r="LT15" s="67"/>
      <c r="LU15" s="67"/>
      <c r="LV15" s="67"/>
      <c r="LW15" s="67"/>
      <c r="LX15" s="67"/>
      <c r="LY15" s="67"/>
      <c r="LZ15" s="67"/>
      <c r="MA15" s="67"/>
      <c r="MB15" s="67"/>
      <c r="MC15" s="67"/>
      <c r="MD15" s="67"/>
      <c r="ME15" s="67"/>
      <c r="MF15" s="67"/>
      <c r="MG15" s="67"/>
      <c r="MH15" s="67"/>
      <c r="MI15" s="67"/>
      <c r="MJ15" s="67"/>
      <c r="MK15" s="67"/>
      <c r="ML15" s="67"/>
      <c r="MM15" s="67"/>
      <c r="MN15" s="67"/>
      <c r="MO15" s="67"/>
      <c r="MP15" s="67"/>
      <c r="MQ15" s="67"/>
      <c r="MR15" s="67"/>
      <c r="MS15" s="67"/>
      <c r="MT15" s="67"/>
      <c r="MU15" s="67"/>
      <c r="MV15" s="67"/>
      <c r="MW15" s="67"/>
      <c r="MX15" s="67"/>
      <c r="MY15" s="67"/>
      <c r="MZ15" s="67"/>
      <c r="NA15" s="67"/>
      <c r="NB15" s="67"/>
      <c r="NC15" s="67"/>
      <c r="ND15" s="67"/>
      <c r="NE15" s="67"/>
      <c r="NF15" s="67"/>
      <c r="NG15" s="67"/>
      <c r="NH15" s="67"/>
      <c r="NI15" s="67"/>
      <c r="NJ15" s="67"/>
      <c r="NK15" s="67"/>
      <c r="NL15" s="67"/>
      <c r="NM15" s="67"/>
      <c r="NN15" s="67"/>
      <c r="NO15" s="67"/>
      <c r="NP15" s="67"/>
      <c r="NQ15" s="67"/>
      <c r="NR15" s="67"/>
      <c r="NS15" s="67"/>
      <c r="NT15" s="67"/>
      <c r="NU15" s="67"/>
      <c r="NV15" s="67"/>
      <c r="NW15" s="67"/>
      <c r="NX15" s="67"/>
      <c r="NY15" s="67"/>
      <c r="NZ15" s="67"/>
      <c r="OA15" s="67"/>
      <c r="OB15" s="67"/>
      <c r="OC15" s="67"/>
      <c r="OD15" s="67"/>
      <c r="OE15" s="67"/>
      <c r="OF15" s="67"/>
      <c r="OG15" s="67"/>
      <c r="OH15" s="67"/>
      <c r="OI15" s="67"/>
      <c r="OJ15" s="67"/>
      <c r="OK15" s="67"/>
      <c r="OL15" s="67"/>
      <c r="OM15" s="67"/>
      <c r="ON15" s="67"/>
      <c r="OO15" s="67"/>
      <c r="OP15" s="67"/>
      <c r="OQ15" s="67"/>
      <c r="OR15" s="67"/>
      <c r="OS15" s="67"/>
      <c r="OT15" s="67"/>
      <c r="OU15" s="67"/>
      <c r="OV15" s="67"/>
      <c r="OW15" s="67"/>
      <c r="OX15" s="67"/>
      <c r="OY15" s="67"/>
      <c r="OZ15" s="67"/>
      <c r="PA15" s="67"/>
      <c r="PB15" s="67"/>
      <c r="PC15" s="67"/>
      <c r="PD15" s="67"/>
      <c r="PE15" s="67"/>
      <c r="PF15" s="67"/>
      <c r="PG15" s="67"/>
      <c r="PH15" s="67"/>
      <c r="PI15" s="67"/>
      <c r="PJ15" s="67"/>
      <c r="PK15" s="67"/>
      <c r="PL15" s="67"/>
      <c r="PM15" s="67"/>
      <c r="PN15" s="67"/>
      <c r="PO15" s="67"/>
      <c r="PP15" s="67"/>
      <c r="PQ15" s="67"/>
      <c r="PR15" s="67"/>
      <c r="PS15" s="67"/>
      <c r="PT15" s="67"/>
      <c r="PU15" s="67"/>
      <c r="PV15" s="67"/>
      <c r="PW15" s="67"/>
      <c r="PX15" s="67"/>
      <c r="PY15" s="67"/>
      <c r="PZ15" s="67"/>
      <c r="QA15" s="67"/>
      <c r="QB15" s="67"/>
      <c r="QC15" s="67"/>
      <c r="QD15" s="67"/>
      <c r="QE15" s="67"/>
      <c r="QF15" s="67"/>
      <c r="QG15" s="67"/>
      <c r="QH15" s="67"/>
      <c r="QI15" s="67"/>
      <c r="QJ15" s="67"/>
      <c r="QK15" s="67"/>
      <c r="QL15" s="67"/>
      <c r="QM15" s="67"/>
      <c r="QN15" s="67"/>
      <c r="QO15" s="67"/>
      <c r="QP15" s="67"/>
      <c r="QQ15" s="67"/>
      <c r="QR15" s="67"/>
      <c r="QS15" s="67"/>
      <c r="QT15" s="67"/>
      <c r="QU15" s="67"/>
      <c r="QV15" s="67"/>
      <c r="QW15" s="67"/>
      <c r="QX15" s="67"/>
      <c r="QY15" s="67"/>
      <c r="QZ15" s="67"/>
      <c r="RA15" s="67"/>
      <c r="RB15" s="67"/>
      <c r="RC15" s="67"/>
      <c r="RD15" s="67"/>
      <c r="RE15" s="67"/>
      <c r="RF15" s="67"/>
      <c r="RG15" s="67"/>
      <c r="RH15" s="67"/>
      <c r="RI15" s="67"/>
      <c r="RJ15" s="67"/>
      <c r="RK15" s="67"/>
      <c r="RL15" s="67"/>
      <c r="RM15" s="67"/>
      <c r="RN15" s="67"/>
      <c r="RO15" s="67"/>
      <c r="RP15" s="67"/>
      <c r="RQ15" s="67"/>
      <c r="RR15" s="67"/>
      <c r="RS15" s="67"/>
      <c r="RT15" s="67"/>
      <c r="RU15" s="67"/>
      <c r="RV15" s="67"/>
      <c r="RW15" s="67"/>
      <c r="RX15" s="67"/>
      <c r="RY15" s="67"/>
      <c r="RZ15" s="67"/>
      <c r="SA15" s="67"/>
      <c r="SB15" s="67"/>
      <c r="SC15" s="67"/>
      <c r="SD15" s="67"/>
      <c r="SE15" s="67"/>
      <c r="SF15" s="67"/>
      <c r="SG15" s="67"/>
      <c r="SH15" s="67"/>
      <c r="SI15" s="67"/>
      <c r="SJ15" s="67"/>
      <c r="SK15" s="67"/>
      <c r="SL15" s="67"/>
      <c r="SM15" s="67"/>
      <c r="SN15" s="67"/>
      <c r="SO15" s="67"/>
      <c r="SP15" s="67"/>
      <c r="SQ15" s="67"/>
      <c r="SR15" s="67"/>
      <c r="SS15" s="67"/>
      <c r="ST15" s="67"/>
      <c r="SU15" s="67"/>
      <c r="SV15" s="67"/>
      <c r="SW15" s="67"/>
      <c r="SX15" s="67"/>
      <c r="SY15" s="67"/>
      <c r="SZ15" s="67"/>
      <c r="TA15" s="67"/>
      <c r="TB15" s="67"/>
      <c r="TC15" s="67"/>
      <c r="TD15" s="67"/>
      <c r="TE15" s="67"/>
      <c r="TF15" s="67"/>
      <c r="TG15" s="67"/>
      <c r="TH15" s="67"/>
      <c r="TI15" s="67"/>
      <c r="TJ15" s="67"/>
      <c r="TK15" s="67"/>
      <c r="TL15" s="67"/>
      <c r="TM15" s="67"/>
      <c r="TN15" s="67"/>
      <c r="TO15" s="67"/>
      <c r="TP15" s="67"/>
      <c r="TQ15" s="67"/>
      <c r="TR15" s="67"/>
      <c r="TS15" s="67"/>
      <c r="TT15" s="67"/>
      <c r="TU15" s="67"/>
      <c r="TV15" s="67"/>
      <c r="TW15" s="67"/>
      <c r="TX15" s="67"/>
      <c r="TY15" s="67"/>
      <c r="TZ15" s="67"/>
      <c r="UA15" s="67"/>
      <c r="UB15" s="67"/>
      <c r="UC15" s="67"/>
      <c r="UD15" s="67"/>
      <c r="UE15" s="67"/>
      <c r="UF15" s="67"/>
      <c r="UG15" s="67"/>
      <c r="UH15" s="67"/>
      <c r="UI15" s="67"/>
      <c r="UJ15" s="67"/>
      <c r="UK15" s="67"/>
      <c r="UL15" s="67"/>
      <c r="UM15" s="67"/>
      <c r="UN15" s="67"/>
      <c r="UO15" s="67"/>
      <c r="UP15" s="67"/>
      <c r="UQ15" s="67"/>
      <c r="UR15" s="67"/>
      <c r="US15" s="67"/>
      <c r="UT15" s="67"/>
      <c r="UU15" s="67"/>
      <c r="UV15" s="67"/>
      <c r="UW15" s="67"/>
      <c r="UX15" s="67"/>
      <c r="UY15" s="67"/>
      <c r="UZ15" s="67"/>
      <c r="VA15" s="67"/>
      <c r="VB15" s="67"/>
      <c r="VC15" s="67"/>
      <c r="VD15" s="67"/>
      <c r="VE15" s="67"/>
      <c r="VF15" s="67"/>
      <c r="VG15" s="67"/>
      <c r="VH15" s="67"/>
      <c r="VI15" s="67"/>
      <c r="VJ15" s="67"/>
      <c r="VK15" s="67"/>
      <c r="VL15" s="67"/>
      <c r="VM15" s="67"/>
      <c r="VN15" s="67"/>
      <c r="VO15" s="67"/>
      <c r="VP15" s="67"/>
      <c r="VQ15" s="67"/>
      <c r="VR15" s="67"/>
      <c r="VS15" s="67"/>
      <c r="VT15" s="67"/>
      <c r="VU15" s="67"/>
      <c r="VV15" s="67"/>
      <c r="VW15" s="67"/>
      <c r="VX15" s="67"/>
      <c r="VY15" s="67"/>
      <c r="VZ15" s="67"/>
      <c r="WA15" s="67"/>
      <c r="WB15" s="67"/>
      <c r="WC15" s="67"/>
      <c r="WD15" s="67"/>
      <c r="WE15" s="67"/>
      <c r="WF15" s="67"/>
      <c r="WG15" s="67"/>
      <c r="WH15" s="67"/>
      <c r="WI15" s="67"/>
      <c r="WJ15" s="67"/>
      <c r="WK15" s="67"/>
      <c r="WL15" s="67"/>
      <c r="WM15" s="67"/>
      <c r="WN15" s="67"/>
      <c r="WO15" s="67"/>
      <c r="WP15" s="67"/>
      <c r="WQ15" s="67"/>
      <c r="WR15" s="67"/>
      <c r="WS15" s="67"/>
      <c r="WT15" s="67"/>
      <c r="WU15" s="67"/>
      <c r="WV15" s="67"/>
      <c r="WW15" s="67"/>
      <c r="WX15" s="67"/>
      <c r="WY15" s="67"/>
      <c r="WZ15" s="67"/>
      <c r="XA15" s="67"/>
      <c r="XB15" s="67"/>
      <c r="XC15" s="67"/>
      <c r="XD15" s="67"/>
      <c r="XE15" s="67"/>
      <c r="XF15" s="67"/>
      <c r="XG15" s="67"/>
      <c r="XH15" s="67"/>
      <c r="XI15" s="67"/>
      <c r="XJ15" s="67"/>
      <c r="XK15" s="67"/>
      <c r="XL15" s="67"/>
      <c r="XM15" s="67"/>
      <c r="XN15" s="67"/>
      <c r="XO15" s="67"/>
      <c r="XP15" s="67"/>
      <c r="XQ15" s="67"/>
      <c r="XR15" s="67"/>
      <c r="XS15" s="67"/>
      <c r="XT15" s="67"/>
      <c r="XU15" s="67"/>
      <c r="XV15" s="67"/>
      <c r="XW15" s="67"/>
      <c r="XX15" s="67"/>
      <c r="XY15" s="67"/>
      <c r="XZ15" s="67"/>
      <c r="YA15" s="67"/>
      <c r="YB15" s="67"/>
      <c r="YC15" s="67"/>
      <c r="YD15" s="67"/>
      <c r="YE15" s="67"/>
      <c r="YF15" s="67"/>
      <c r="YG15" s="67"/>
      <c r="YH15" s="67"/>
      <c r="YI15" s="67"/>
      <c r="YJ15" s="67"/>
      <c r="YK15" s="67"/>
      <c r="YL15" s="67"/>
      <c r="YM15" s="67"/>
      <c r="YN15" s="67"/>
      <c r="YO15" s="67"/>
      <c r="YP15" s="67"/>
      <c r="YQ15" s="67"/>
      <c r="YR15" s="67"/>
      <c r="YS15" s="67"/>
      <c r="YT15" s="67"/>
      <c r="YU15" s="67"/>
      <c r="YV15" s="67"/>
      <c r="YW15" s="67"/>
      <c r="YX15" s="67"/>
      <c r="YY15" s="67"/>
      <c r="YZ15" s="67"/>
      <c r="ZA15" s="67"/>
      <c r="ZB15" s="67"/>
      <c r="ZC15" s="67"/>
      <c r="ZD15" s="67"/>
      <c r="ZE15" s="67"/>
      <c r="ZF15" s="67"/>
      <c r="ZG15" s="67"/>
      <c r="ZH15" s="67"/>
      <c r="ZI15" s="67"/>
      <c r="ZJ15" s="67"/>
      <c r="ZK15" s="67"/>
      <c r="ZL15" s="67"/>
      <c r="ZM15" s="67"/>
      <c r="ZN15" s="67"/>
      <c r="ZO15" s="67"/>
      <c r="ZP15" s="67"/>
      <c r="ZQ15" s="67"/>
      <c r="ZR15" s="67"/>
      <c r="ZS15" s="67"/>
      <c r="ZT15" s="67"/>
      <c r="ZU15" s="67"/>
      <c r="ZV15" s="67"/>
      <c r="ZW15" s="67"/>
      <c r="ZX15" s="67"/>
      <c r="ZY15" s="67"/>
      <c r="ZZ15" s="67"/>
      <c r="AAA15" s="67"/>
      <c r="AAB15" s="67"/>
    </row>
    <row r="16" spans="1:704" s="57" customFormat="1" ht="21.75" customHeight="1" thickBot="1" x14ac:dyDescent="0.3">
      <c r="A16" s="251">
        <f t="shared" si="18"/>
        <v>13</v>
      </c>
      <c r="B16" s="252" t="s">
        <v>94</v>
      </c>
      <c r="C16" s="252">
        <v>71</v>
      </c>
      <c r="D16" s="252" t="s">
        <v>13</v>
      </c>
      <c r="E16" s="253">
        <v>12500</v>
      </c>
      <c r="F16" s="254">
        <v>1710.5</v>
      </c>
      <c r="G16" s="255"/>
      <c r="H16" s="256">
        <v>4300</v>
      </c>
      <c r="I16" s="257">
        <v>7340.67</v>
      </c>
      <c r="J16" s="257">
        <v>1237.1400000000001</v>
      </c>
      <c r="K16" s="258">
        <v>0</v>
      </c>
      <c r="L16" s="259">
        <f t="shared" si="63"/>
        <v>12877.81</v>
      </c>
      <c r="M16" s="255"/>
      <c r="N16" s="260">
        <v>350</v>
      </c>
      <c r="O16" s="261">
        <f t="shared" si="0"/>
        <v>0.20461853259280913</v>
      </c>
      <c r="P16" s="262">
        <v>100</v>
      </c>
      <c r="Q16" s="261">
        <f t="shared" si="1"/>
        <v>5.8462437883659749E-2</v>
      </c>
      <c r="R16" s="262">
        <v>95</v>
      </c>
      <c r="S16" s="261">
        <f t="shared" si="2"/>
        <v>5.5539315989476763E-2</v>
      </c>
      <c r="T16" s="262">
        <v>148</v>
      </c>
      <c r="U16" s="261">
        <f t="shared" si="68"/>
        <v>8.652440806781643E-2</v>
      </c>
      <c r="V16" s="257">
        <v>0</v>
      </c>
      <c r="W16" s="261">
        <f t="shared" si="3"/>
        <v>0</v>
      </c>
      <c r="X16" s="257">
        <v>100</v>
      </c>
      <c r="Y16" s="263">
        <f t="shared" si="4"/>
        <v>5.8462437883659749E-2</v>
      </c>
      <c r="Z16" s="264">
        <f t="shared" si="64"/>
        <v>793</v>
      </c>
      <c r="AA16" s="265">
        <f t="shared" si="5"/>
        <v>0.4636071324174218</v>
      </c>
      <c r="AB16" s="266">
        <v>926.5</v>
      </c>
      <c r="AC16" s="267">
        <f t="shared" si="69"/>
        <v>133.5</v>
      </c>
      <c r="AD16" s="268">
        <v>861</v>
      </c>
      <c r="AE16" s="267">
        <f t="shared" si="70"/>
        <v>68</v>
      </c>
      <c r="AF16" s="269">
        <v>395</v>
      </c>
      <c r="AG16" s="261">
        <f t="shared" si="6"/>
        <v>0.23092662964045602</v>
      </c>
      <c r="AH16" s="257">
        <v>71</v>
      </c>
      <c r="AI16" s="261">
        <f t="shared" si="7"/>
        <v>4.1508330897398422E-2</v>
      </c>
      <c r="AJ16" s="257">
        <v>80</v>
      </c>
      <c r="AK16" s="261">
        <f t="shared" si="8"/>
        <v>4.67699503069278E-2</v>
      </c>
      <c r="AL16" s="257">
        <v>130</v>
      </c>
      <c r="AM16" s="261">
        <f t="shared" si="9"/>
        <v>7.6001169248757675E-2</v>
      </c>
      <c r="AN16" s="257">
        <v>35</v>
      </c>
      <c r="AO16" s="263">
        <f t="shared" si="10"/>
        <v>2.0461853259280911E-2</v>
      </c>
      <c r="AP16" s="270">
        <f t="shared" si="71"/>
        <v>711</v>
      </c>
      <c r="AQ16" s="265">
        <f t="shared" si="11"/>
        <v>0.41566793335282082</v>
      </c>
      <c r="AR16" s="266">
        <v>895.08</v>
      </c>
      <c r="AS16" s="267">
        <f t="shared" si="72"/>
        <v>184.08000000000004</v>
      </c>
      <c r="AT16" s="271">
        <v>827</v>
      </c>
      <c r="AU16" s="272">
        <f t="shared" si="73"/>
        <v>116</v>
      </c>
      <c r="AV16" s="256">
        <v>250</v>
      </c>
      <c r="AW16" s="257">
        <v>0</v>
      </c>
      <c r="AX16" s="273">
        <v>0</v>
      </c>
      <c r="AY16" s="274">
        <f t="shared" si="12"/>
        <v>250</v>
      </c>
      <c r="AZ16" s="275">
        <f t="shared" si="75"/>
        <v>0.14615609470914936</v>
      </c>
      <c r="BA16" s="255"/>
      <c r="BB16" s="276">
        <f t="shared" si="66"/>
        <v>1710.5</v>
      </c>
      <c r="BC16" s="277">
        <f t="shared" si="15"/>
        <v>1754</v>
      </c>
      <c r="BD16" s="277">
        <f t="shared" si="74"/>
        <v>171.05</v>
      </c>
      <c r="BE16" s="278">
        <f t="shared" si="67"/>
        <v>1925.05</v>
      </c>
      <c r="BF16" s="279">
        <f t="shared" si="38"/>
        <v>-43.5</v>
      </c>
      <c r="BG16" s="279">
        <f t="shared" si="17"/>
        <v>-214.54999999999995</v>
      </c>
      <c r="BH16" s="280" t="s">
        <v>121</v>
      </c>
      <c r="BI16" s="281">
        <v>500</v>
      </c>
      <c r="BJ16" s="294">
        <v>5</v>
      </c>
      <c r="BK16" s="295">
        <v>7</v>
      </c>
      <c r="BL16" s="296">
        <v>0</v>
      </c>
      <c r="BM16" s="297" t="s">
        <v>164</v>
      </c>
      <c r="BN16" s="68" t="s">
        <v>197</v>
      </c>
      <c r="BO16" s="284">
        <f t="shared" si="40"/>
        <v>13</v>
      </c>
      <c r="BP16" s="252" t="s">
        <v>94</v>
      </c>
      <c r="BQ16" s="252">
        <v>71</v>
      </c>
      <c r="BR16" s="252" t="s">
        <v>13</v>
      </c>
      <c r="BS16" s="253">
        <v>12500</v>
      </c>
      <c r="BT16" s="253">
        <v>1710.5</v>
      </c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90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  <c r="IW16" s="67"/>
      <c r="IX16" s="67"/>
      <c r="IY16" s="67"/>
      <c r="IZ16" s="67"/>
      <c r="JA16" s="67"/>
      <c r="JB16" s="67"/>
      <c r="JC16" s="67"/>
      <c r="JD16" s="67"/>
      <c r="JE16" s="67"/>
      <c r="JF16" s="67"/>
      <c r="JG16" s="67"/>
      <c r="JH16" s="67"/>
      <c r="JI16" s="67"/>
      <c r="JJ16" s="67"/>
      <c r="JK16" s="67"/>
      <c r="JL16" s="67"/>
      <c r="JM16" s="67"/>
      <c r="JN16" s="67"/>
      <c r="JO16" s="67"/>
      <c r="JP16" s="67"/>
      <c r="JQ16" s="67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  <c r="KH16" s="67"/>
      <c r="KI16" s="67"/>
      <c r="KJ16" s="67"/>
      <c r="KK16" s="67"/>
      <c r="KL16" s="67"/>
      <c r="KM16" s="67"/>
      <c r="KN16" s="67"/>
      <c r="KO16" s="67"/>
      <c r="KP16" s="67"/>
      <c r="KQ16" s="67"/>
      <c r="KR16" s="67"/>
      <c r="KS16" s="67"/>
      <c r="KT16" s="67"/>
      <c r="KU16" s="67"/>
      <c r="KV16" s="67"/>
      <c r="KW16" s="67"/>
      <c r="KX16" s="67"/>
      <c r="KY16" s="67"/>
      <c r="KZ16" s="67"/>
      <c r="LA16" s="67"/>
      <c r="LB16" s="67"/>
      <c r="LC16" s="67"/>
      <c r="LD16" s="67"/>
      <c r="LE16" s="67"/>
      <c r="LF16" s="67"/>
      <c r="LG16" s="67"/>
      <c r="LH16" s="67"/>
      <c r="LI16" s="67"/>
      <c r="LJ16" s="67"/>
      <c r="LK16" s="67"/>
      <c r="LL16" s="67"/>
      <c r="LM16" s="67"/>
      <c r="LN16" s="67"/>
      <c r="LO16" s="67"/>
      <c r="LP16" s="67"/>
      <c r="LQ16" s="67"/>
      <c r="LR16" s="67"/>
      <c r="LS16" s="67"/>
      <c r="LT16" s="67"/>
      <c r="LU16" s="67"/>
      <c r="LV16" s="67"/>
      <c r="LW16" s="67"/>
      <c r="LX16" s="67"/>
      <c r="LY16" s="67"/>
      <c r="LZ16" s="67"/>
      <c r="MA16" s="67"/>
      <c r="MB16" s="67"/>
      <c r="MC16" s="67"/>
      <c r="MD16" s="67"/>
      <c r="ME16" s="67"/>
      <c r="MF16" s="67"/>
      <c r="MG16" s="67"/>
      <c r="MH16" s="67"/>
      <c r="MI16" s="67"/>
      <c r="MJ16" s="67"/>
      <c r="MK16" s="67"/>
      <c r="ML16" s="67"/>
      <c r="MM16" s="67"/>
      <c r="MN16" s="67"/>
      <c r="MO16" s="67"/>
      <c r="MP16" s="67"/>
      <c r="MQ16" s="67"/>
      <c r="MR16" s="67"/>
      <c r="MS16" s="67"/>
      <c r="MT16" s="67"/>
      <c r="MU16" s="67"/>
      <c r="MV16" s="67"/>
      <c r="MW16" s="67"/>
      <c r="MX16" s="67"/>
      <c r="MY16" s="67"/>
      <c r="MZ16" s="67"/>
      <c r="NA16" s="67"/>
      <c r="NB16" s="67"/>
      <c r="NC16" s="67"/>
      <c r="ND16" s="67"/>
      <c r="NE16" s="67"/>
      <c r="NF16" s="67"/>
      <c r="NG16" s="67"/>
      <c r="NH16" s="67"/>
      <c r="NI16" s="67"/>
      <c r="NJ16" s="67"/>
      <c r="NK16" s="67"/>
      <c r="NL16" s="67"/>
      <c r="NM16" s="67"/>
      <c r="NN16" s="67"/>
      <c r="NO16" s="67"/>
      <c r="NP16" s="67"/>
      <c r="NQ16" s="67"/>
      <c r="NR16" s="67"/>
      <c r="NS16" s="67"/>
      <c r="NT16" s="67"/>
      <c r="NU16" s="67"/>
      <c r="NV16" s="67"/>
      <c r="NW16" s="67"/>
      <c r="NX16" s="67"/>
      <c r="NY16" s="67"/>
      <c r="NZ16" s="67"/>
      <c r="OA16" s="67"/>
      <c r="OB16" s="67"/>
      <c r="OC16" s="67"/>
      <c r="OD16" s="67"/>
      <c r="OE16" s="67"/>
      <c r="OF16" s="67"/>
      <c r="OG16" s="67"/>
      <c r="OH16" s="67"/>
      <c r="OI16" s="67"/>
      <c r="OJ16" s="67"/>
      <c r="OK16" s="67"/>
      <c r="OL16" s="67"/>
      <c r="OM16" s="67"/>
      <c r="ON16" s="67"/>
      <c r="OO16" s="67"/>
      <c r="OP16" s="67"/>
      <c r="OQ16" s="67"/>
      <c r="OR16" s="67"/>
      <c r="OS16" s="67"/>
      <c r="OT16" s="67"/>
      <c r="OU16" s="67"/>
      <c r="OV16" s="67"/>
      <c r="OW16" s="67"/>
      <c r="OX16" s="67"/>
      <c r="OY16" s="67"/>
      <c r="OZ16" s="67"/>
      <c r="PA16" s="67"/>
      <c r="PB16" s="67"/>
      <c r="PC16" s="67"/>
      <c r="PD16" s="67"/>
      <c r="PE16" s="67"/>
      <c r="PF16" s="67"/>
      <c r="PG16" s="67"/>
      <c r="PH16" s="67"/>
      <c r="PI16" s="67"/>
      <c r="PJ16" s="67"/>
      <c r="PK16" s="67"/>
      <c r="PL16" s="67"/>
      <c r="PM16" s="67"/>
      <c r="PN16" s="67"/>
      <c r="PO16" s="67"/>
      <c r="PP16" s="67"/>
      <c r="PQ16" s="67"/>
      <c r="PR16" s="67"/>
      <c r="PS16" s="67"/>
      <c r="PT16" s="67"/>
      <c r="PU16" s="67"/>
      <c r="PV16" s="67"/>
      <c r="PW16" s="67"/>
      <c r="PX16" s="67"/>
      <c r="PY16" s="67"/>
      <c r="PZ16" s="67"/>
      <c r="QA16" s="67"/>
      <c r="QB16" s="67"/>
      <c r="QC16" s="67"/>
      <c r="QD16" s="67"/>
      <c r="QE16" s="67"/>
      <c r="QF16" s="67"/>
      <c r="QG16" s="67"/>
      <c r="QH16" s="67"/>
      <c r="QI16" s="67"/>
      <c r="QJ16" s="67"/>
      <c r="QK16" s="67"/>
      <c r="QL16" s="67"/>
      <c r="QM16" s="67"/>
      <c r="QN16" s="67"/>
      <c r="QO16" s="67"/>
      <c r="QP16" s="67"/>
      <c r="QQ16" s="67"/>
      <c r="QR16" s="67"/>
      <c r="QS16" s="67"/>
      <c r="QT16" s="67"/>
      <c r="QU16" s="67"/>
      <c r="QV16" s="67"/>
      <c r="QW16" s="67"/>
      <c r="QX16" s="67"/>
      <c r="QY16" s="67"/>
      <c r="QZ16" s="67"/>
      <c r="RA16" s="67"/>
      <c r="RB16" s="67"/>
      <c r="RC16" s="67"/>
      <c r="RD16" s="67"/>
      <c r="RE16" s="67"/>
      <c r="RF16" s="67"/>
      <c r="RG16" s="67"/>
      <c r="RH16" s="67"/>
      <c r="RI16" s="67"/>
      <c r="RJ16" s="67"/>
      <c r="RK16" s="67"/>
      <c r="RL16" s="67"/>
      <c r="RM16" s="67"/>
      <c r="RN16" s="67"/>
      <c r="RO16" s="67"/>
      <c r="RP16" s="67"/>
      <c r="RQ16" s="67"/>
      <c r="RR16" s="67"/>
      <c r="RS16" s="67"/>
      <c r="RT16" s="67"/>
      <c r="RU16" s="67"/>
      <c r="RV16" s="67"/>
      <c r="RW16" s="67"/>
      <c r="RX16" s="67"/>
      <c r="RY16" s="67"/>
      <c r="RZ16" s="67"/>
      <c r="SA16" s="67"/>
      <c r="SB16" s="67"/>
      <c r="SC16" s="67"/>
      <c r="SD16" s="67"/>
      <c r="SE16" s="67"/>
      <c r="SF16" s="67"/>
      <c r="SG16" s="67"/>
      <c r="SH16" s="67"/>
      <c r="SI16" s="67"/>
      <c r="SJ16" s="67"/>
      <c r="SK16" s="67"/>
      <c r="SL16" s="67"/>
      <c r="SM16" s="67"/>
      <c r="SN16" s="67"/>
      <c r="SO16" s="67"/>
      <c r="SP16" s="67"/>
      <c r="SQ16" s="67"/>
      <c r="SR16" s="67"/>
      <c r="SS16" s="67"/>
      <c r="ST16" s="67"/>
      <c r="SU16" s="67"/>
      <c r="SV16" s="67"/>
      <c r="SW16" s="67"/>
      <c r="SX16" s="67"/>
      <c r="SY16" s="67"/>
      <c r="SZ16" s="67"/>
      <c r="TA16" s="67"/>
      <c r="TB16" s="67"/>
      <c r="TC16" s="67"/>
      <c r="TD16" s="67"/>
      <c r="TE16" s="67"/>
      <c r="TF16" s="67"/>
      <c r="TG16" s="67"/>
      <c r="TH16" s="67"/>
      <c r="TI16" s="67"/>
      <c r="TJ16" s="67"/>
      <c r="TK16" s="67"/>
      <c r="TL16" s="67"/>
      <c r="TM16" s="67"/>
      <c r="TN16" s="67"/>
      <c r="TO16" s="67"/>
      <c r="TP16" s="67"/>
      <c r="TQ16" s="67"/>
      <c r="TR16" s="67"/>
      <c r="TS16" s="67"/>
      <c r="TT16" s="67"/>
      <c r="TU16" s="67"/>
      <c r="TV16" s="67"/>
      <c r="TW16" s="67"/>
      <c r="TX16" s="67"/>
      <c r="TY16" s="67"/>
      <c r="TZ16" s="67"/>
      <c r="UA16" s="67"/>
      <c r="UB16" s="67"/>
      <c r="UC16" s="67"/>
      <c r="UD16" s="67"/>
      <c r="UE16" s="67"/>
      <c r="UF16" s="67"/>
      <c r="UG16" s="67"/>
      <c r="UH16" s="67"/>
      <c r="UI16" s="67"/>
      <c r="UJ16" s="67"/>
      <c r="UK16" s="67"/>
      <c r="UL16" s="67"/>
      <c r="UM16" s="67"/>
      <c r="UN16" s="67"/>
      <c r="UO16" s="67"/>
      <c r="UP16" s="67"/>
      <c r="UQ16" s="67"/>
      <c r="UR16" s="67"/>
      <c r="US16" s="67"/>
      <c r="UT16" s="67"/>
      <c r="UU16" s="67"/>
      <c r="UV16" s="67"/>
      <c r="UW16" s="67"/>
      <c r="UX16" s="67"/>
      <c r="UY16" s="67"/>
      <c r="UZ16" s="67"/>
      <c r="VA16" s="67"/>
      <c r="VB16" s="67"/>
      <c r="VC16" s="67"/>
      <c r="VD16" s="67"/>
      <c r="VE16" s="67"/>
      <c r="VF16" s="67"/>
      <c r="VG16" s="67"/>
      <c r="VH16" s="67"/>
      <c r="VI16" s="67"/>
      <c r="VJ16" s="67"/>
      <c r="VK16" s="67"/>
      <c r="VL16" s="67"/>
      <c r="VM16" s="67"/>
      <c r="VN16" s="67"/>
      <c r="VO16" s="67"/>
      <c r="VP16" s="67"/>
      <c r="VQ16" s="67"/>
      <c r="VR16" s="67"/>
      <c r="VS16" s="67"/>
      <c r="VT16" s="67"/>
      <c r="VU16" s="67"/>
      <c r="VV16" s="67"/>
      <c r="VW16" s="67"/>
      <c r="VX16" s="67"/>
      <c r="VY16" s="67"/>
      <c r="VZ16" s="67"/>
      <c r="WA16" s="67"/>
      <c r="WB16" s="67"/>
      <c r="WC16" s="67"/>
      <c r="WD16" s="67"/>
      <c r="WE16" s="67"/>
      <c r="WF16" s="67"/>
      <c r="WG16" s="67"/>
      <c r="WH16" s="67"/>
      <c r="WI16" s="67"/>
      <c r="WJ16" s="67"/>
      <c r="WK16" s="67"/>
      <c r="WL16" s="67"/>
      <c r="WM16" s="67"/>
      <c r="WN16" s="67"/>
      <c r="WO16" s="67"/>
      <c r="WP16" s="67"/>
      <c r="WQ16" s="67"/>
      <c r="WR16" s="67"/>
      <c r="WS16" s="67"/>
      <c r="WT16" s="67"/>
      <c r="WU16" s="67"/>
      <c r="WV16" s="67"/>
      <c r="WW16" s="67"/>
      <c r="WX16" s="67"/>
      <c r="WY16" s="67"/>
      <c r="WZ16" s="67"/>
      <c r="XA16" s="67"/>
      <c r="XB16" s="67"/>
      <c r="XC16" s="67"/>
      <c r="XD16" s="67"/>
      <c r="XE16" s="67"/>
      <c r="XF16" s="67"/>
      <c r="XG16" s="67"/>
      <c r="XH16" s="67"/>
      <c r="XI16" s="67"/>
      <c r="XJ16" s="67"/>
      <c r="XK16" s="67"/>
      <c r="XL16" s="67"/>
      <c r="XM16" s="67"/>
      <c r="XN16" s="67"/>
      <c r="XO16" s="67"/>
      <c r="XP16" s="67"/>
      <c r="XQ16" s="67"/>
      <c r="XR16" s="67"/>
      <c r="XS16" s="67"/>
      <c r="XT16" s="67"/>
      <c r="XU16" s="67"/>
      <c r="XV16" s="67"/>
      <c r="XW16" s="67"/>
      <c r="XX16" s="67"/>
      <c r="XY16" s="67"/>
      <c r="XZ16" s="67"/>
      <c r="YA16" s="67"/>
      <c r="YB16" s="67"/>
      <c r="YC16" s="67"/>
      <c r="YD16" s="67"/>
      <c r="YE16" s="67"/>
      <c r="YF16" s="67"/>
      <c r="YG16" s="67"/>
      <c r="YH16" s="67"/>
      <c r="YI16" s="67"/>
      <c r="YJ16" s="67"/>
      <c r="YK16" s="67"/>
      <c r="YL16" s="67"/>
      <c r="YM16" s="67"/>
      <c r="YN16" s="67"/>
      <c r="YO16" s="67"/>
      <c r="YP16" s="67"/>
      <c r="YQ16" s="67"/>
      <c r="YR16" s="67"/>
      <c r="YS16" s="67"/>
      <c r="YT16" s="67"/>
      <c r="YU16" s="67"/>
      <c r="YV16" s="67"/>
      <c r="YW16" s="67"/>
      <c r="YX16" s="67"/>
      <c r="YY16" s="67"/>
      <c r="YZ16" s="67"/>
      <c r="ZA16" s="67"/>
      <c r="ZB16" s="67"/>
      <c r="ZC16" s="67"/>
      <c r="ZD16" s="67"/>
      <c r="ZE16" s="67"/>
      <c r="ZF16" s="67"/>
      <c r="ZG16" s="67"/>
      <c r="ZH16" s="67"/>
      <c r="ZI16" s="67"/>
      <c r="ZJ16" s="67"/>
      <c r="ZK16" s="67"/>
      <c r="ZL16" s="67"/>
      <c r="ZM16" s="67"/>
      <c r="ZN16" s="67"/>
      <c r="ZO16" s="67"/>
      <c r="ZP16" s="67"/>
      <c r="ZQ16" s="67"/>
      <c r="ZR16" s="67"/>
      <c r="ZS16" s="67"/>
      <c r="ZT16" s="67"/>
      <c r="ZU16" s="67"/>
      <c r="ZV16" s="67"/>
      <c r="ZW16" s="67"/>
      <c r="ZX16" s="67"/>
      <c r="ZY16" s="67"/>
      <c r="ZZ16" s="67"/>
      <c r="AAA16" s="67"/>
      <c r="AAB16" s="67"/>
    </row>
    <row r="17" spans="1:704" s="56" customFormat="1" ht="21.75" customHeight="1" thickBot="1" x14ac:dyDescent="0.3">
      <c r="A17" s="217">
        <f t="shared" si="18"/>
        <v>14</v>
      </c>
      <c r="B17" s="218" t="s">
        <v>113</v>
      </c>
      <c r="C17" s="218">
        <v>68</v>
      </c>
      <c r="D17" s="218" t="s">
        <v>13</v>
      </c>
      <c r="E17" s="219">
        <v>6000</v>
      </c>
      <c r="F17" s="220">
        <v>1626.2</v>
      </c>
      <c r="G17" s="286"/>
      <c r="H17" s="221">
        <v>0</v>
      </c>
      <c r="I17" s="222">
        <v>0</v>
      </c>
      <c r="J17" s="222">
        <v>0</v>
      </c>
      <c r="K17" s="223">
        <v>0</v>
      </c>
      <c r="L17" s="287">
        <f t="shared" si="63"/>
        <v>0</v>
      </c>
      <c r="M17" s="286"/>
      <c r="N17" s="225">
        <v>400</v>
      </c>
      <c r="O17" s="226">
        <f t="shared" si="0"/>
        <v>0.24597220514081908</v>
      </c>
      <c r="P17" s="227">
        <v>56</v>
      </c>
      <c r="Q17" s="226">
        <f t="shared" si="1"/>
        <v>3.443610871971467E-2</v>
      </c>
      <c r="R17" s="227">
        <v>175</v>
      </c>
      <c r="S17" s="226">
        <f t="shared" si="2"/>
        <v>0.10761283974910835</v>
      </c>
      <c r="T17" s="227">
        <v>70</v>
      </c>
      <c r="U17" s="226">
        <f t="shared" si="68"/>
        <v>4.3045135899643337E-2</v>
      </c>
      <c r="V17" s="222">
        <v>0</v>
      </c>
      <c r="W17" s="226">
        <f t="shared" si="3"/>
        <v>0</v>
      </c>
      <c r="X17" s="222">
        <v>0</v>
      </c>
      <c r="Y17" s="228">
        <f t="shared" si="4"/>
        <v>0</v>
      </c>
      <c r="Z17" s="229">
        <f t="shared" si="64"/>
        <v>701</v>
      </c>
      <c r="AA17" s="230">
        <f t="shared" si="5"/>
        <v>0.43106628950928544</v>
      </c>
      <c r="AB17" s="231">
        <v>926.5</v>
      </c>
      <c r="AC17" s="232">
        <f t="shared" si="69"/>
        <v>225.5</v>
      </c>
      <c r="AD17" s="233">
        <v>861</v>
      </c>
      <c r="AE17" s="232">
        <f t="shared" si="70"/>
        <v>160</v>
      </c>
      <c r="AF17" s="234">
        <v>445</v>
      </c>
      <c r="AG17" s="226">
        <f t="shared" si="6"/>
        <v>0.2736440782191612</v>
      </c>
      <c r="AH17" s="222">
        <v>0</v>
      </c>
      <c r="AI17" s="226">
        <f t="shared" si="7"/>
        <v>0</v>
      </c>
      <c r="AJ17" s="222">
        <v>85.82</v>
      </c>
      <c r="AK17" s="226">
        <f t="shared" si="8"/>
        <v>5.2773336612962726E-2</v>
      </c>
      <c r="AL17" s="222">
        <v>145.26</v>
      </c>
      <c r="AM17" s="226">
        <f t="shared" si="9"/>
        <v>8.9324806296888437E-2</v>
      </c>
      <c r="AN17" s="222">
        <v>0</v>
      </c>
      <c r="AO17" s="228">
        <f t="shared" ref="AO17" si="76">SUM(AN17/O17)</f>
        <v>0</v>
      </c>
      <c r="AP17" s="235">
        <f t="shared" si="71"/>
        <v>676.07999999999993</v>
      </c>
      <c r="AQ17" s="230">
        <f t="shared" si="11"/>
        <v>0.41574222112901238</v>
      </c>
      <c r="AR17" s="231">
        <v>895.08</v>
      </c>
      <c r="AS17" s="232">
        <f t="shared" si="72"/>
        <v>219.00000000000011</v>
      </c>
      <c r="AT17" s="236">
        <v>827</v>
      </c>
      <c r="AU17" s="237">
        <f t="shared" si="73"/>
        <v>150.92000000000007</v>
      </c>
      <c r="AV17" s="221">
        <v>0</v>
      </c>
      <c r="AW17" s="222">
        <v>50</v>
      </c>
      <c r="AX17" s="238">
        <v>0</v>
      </c>
      <c r="AY17" s="239">
        <f t="shared" si="12"/>
        <v>50</v>
      </c>
      <c r="AZ17" s="240">
        <f t="shared" si="75"/>
        <v>3.0746525642602385E-2</v>
      </c>
      <c r="BA17" s="286"/>
      <c r="BB17" s="288">
        <f t="shared" si="66"/>
        <v>1626.2</v>
      </c>
      <c r="BC17" s="289">
        <f t="shared" si="15"/>
        <v>1427.08</v>
      </c>
      <c r="BD17" s="241">
        <f t="shared" si="74"/>
        <v>162.62</v>
      </c>
      <c r="BE17" s="242">
        <f t="shared" si="67"/>
        <v>1589.6999999999998</v>
      </c>
      <c r="BF17" s="243">
        <f t="shared" si="38"/>
        <v>199.12000000000012</v>
      </c>
      <c r="BG17" s="243">
        <v>-1</v>
      </c>
      <c r="BH17" s="244" t="s">
        <v>123</v>
      </c>
      <c r="BI17" s="245">
        <v>500</v>
      </c>
      <c r="BJ17" s="290">
        <v>6</v>
      </c>
      <c r="BK17" s="291">
        <v>5</v>
      </c>
      <c r="BL17" s="292">
        <v>0</v>
      </c>
      <c r="BM17" s="293" t="s">
        <v>156</v>
      </c>
      <c r="BN17" s="206" t="s">
        <v>184</v>
      </c>
      <c r="BO17" s="250">
        <f t="shared" si="40"/>
        <v>14</v>
      </c>
      <c r="BP17" s="218" t="s">
        <v>113</v>
      </c>
      <c r="BQ17" s="218">
        <v>68</v>
      </c>
      <c r="BR17" s="218" t="s">
        <v>13</v>
      </c>
      <c r="BS17" s="219">
        <v>6000</v>
      </c>
      <c r="BT17" s="219">
        <v>1626.2</v>
      </c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90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67"/>
      <c r="JA17" s="67"/>
      <c r="JB17" s="67"/>
      <c r="JC17" s="67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67"/>
      <c r="JO17" s="67"/>
      <c r="JP17" s="67"/>
      <c r="JQ17" s="67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67"/>
      <c r="KC17" s="67"/>
      <c r="KD17" s="67"/>
      <c r="KE17" s="67"/>
      <c r="KF17" s="67"/>
      <c r="KG17" s="67"/>
      <c r="KH17" s="67"/>
      <c r="KI17" s="67"/>
      <c r="KJ17" s="67"/>
      <c r="KK17" s="67"/>
      <c r="KL17" s="67"/>
      <c r="KM17" s="67"/>
      <c r="KN17" s="67"/>
      <c r="KO17" s="67"/>
      <c r="KP17" s="67"/>
      <c r="KQ17" s="67"/>
      <c r="KR17" s="67"/>
      <c r="KS17" s="67"/>
      <c r="KT17" s="67"/>
      <c r="KU17" s="67"/>
      <c r="KV17" s="67"/>
      <c r="KW17" s="67"/>
      <c r="KX17" s="67"/>
      <c r="KY17" s="67"/>
      <c r="KZ17" s="67"/>
      <c r="LA17" s="67"/>
      <c r="LB17" s="67"/>
      <c r="LC17" s="67"/>
      <c r="LD17" s="67"/>
      <c r="LE17" s="67"/>
      <c r="LF17" s="67"/>
      <c r="LG17" s="67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67"/>
      <c r="LS17" s="67"/>
      <c r="LT17" s="67"/>
      <c r="LU17" s="67"/>
      <c r="LV17" s="67"/>
      <c r="LW17" s="67"/>
      <c r="LX17" s="67"/>
      <c r="LY17" s="67"/>
      <c r="LZ17" s="67"/>
      <c r="MA17" s="67"/>
      <c r="MB17" s="67"/>
      <c r="MC17" s="67"/>
      <c r="MD17" s="67"/>
      <c r="ME17" s="67"/>
      <c r="MF17" s="67"/>
      <c r="MG17" s="67"/>
      <c r="MH17" s="67"/>
      <c r="MI17" s="67"/>
      <c r="MJ17" s="67"/>
      <c r="MK17" s="67"/>
      <c r="ML17" s="67"/>
      <c r="MM17" s="67"/>
      <c r="MN17" s="67"/>
      <c r="MO17" s="67"/>
      <c r="MP17" s="67"/>
      <c r="MQ17" s="67"/>
      <c r="MR17" s="67"/>
      <c r="MS17" s="67"/>
      <c r="MT17" s="67"/>
      <c r="MU17" s="67"/>
      <c r="MV17" s="67"/>
      <c r="MW17" s="67"/>
      <c r="MX17" s="67"/>
      <c r="MY17" s="67"/>
      <c r="MZ17" s="67"/>
      <c r="NA17" s="67"/>
      <c r="NB17" s="67"/>
      <c r="NC17" s="67"/>
      <c r="ND17" s="67"/>
      <c r="NE17" s="67"/>
      <c r="NF17" s="67"/>
      <c r="NG17" s="67"/>
      <c r="NH17" s="67"/>
      <c r="NI17" s="67"/>
      <c r="NJ17" s="67"/>
      <c r="NK17" s="67"/>
      <c r="NL17" s="67"/>
      <c r="NM17" s="67"/>
      <c r="NN17" s="67"/>
      <c r="NO17" s="67"/>
      <c r="NP17" s="67"/>
      <c r="NQ17" s="67"/>
      <c r="NR17" s="67"/>
      <c r="NS17" s="67"/>
      <c r="NT17" s="67"/>
      <c r="NU17" s="67"/>
      <c r="NV17" s="67"/>
      <c r="NW17" s="67"/>
      <c r="NX17" s="67"/>
      <c r="NY17" s="67"/>
      <c r="NZ17" s="67"/>
      <c r="OA17" s="67"/>
      <c r="OB17" s="67"/>
      <c r="OC17" s="67"/>
      <c r="OD17" s="67"/>
      <c r="OE17" s="67"/>
      <c r="OF17" s="67"/>
      <c r="OG17" s="67"/>
      <c r="OH17" s="67"/>
      <c r="OI17" s="67"/>
      <c r="OJ17" s="67"/>
      <c r="OK17" s="67"/>
      <c r="OL17" s="67"/>
      <c r="OM17" s="67"/>
      <c r="ON17" s="67"/>
      <c r="OO17" s="67"/>
      <c r="OP17" s="67"/>
      <c r="OQ17" s="67"/>
      <c r="OR17" s="67"/>
      <c r="OS17" s="67"/>
      <c r="OT17" s="67"/>
      <c r="OU17" s="67"/>
      <c r="OV17" s="67"/>
      <c r="OW17" s="67"/>
      <c r="OX17" s="67"/>
      <c r="OY17" s="67"/>
      <c r="OZ17" s="67"/>
      <c r="PA17" s="67"/>
      <c r="PB17" s="67"/>
      <c r="PC17" s="67"/>
      <c r="PD17" s="67"/>
      <c r="PE17" s="67"/>
      <c r="PF17" s="67"/>
      <c r="PG17" s="67"/>
      <c r="PH17" s="67"/>
      <c r="PI17" s="67"/>
      <c r="PJ17" s="67"/>
      <c r="PK17" s="67"/>
      <c r="PL17" s="67"/>
      <c r="PM17" s="67"/>
      <c r="PN17" s="67"/>
      <c r="PO17" s="67"/>
      <c r="PP17" s="67"/>
      <c r="PQ17" s="67"/>
      <c r="PR17" s="67"/>
      <c r="PS17" s="67"/>
      <c r="PT17" s="67"/>
      <c r="PU17" s="67"/>
      <c r="PV17" s="67"/>
      <c r="PW17" s="67"/>
      <c r="PX17" s="67"/>
      <c r="PY17" s="67"/>
      <c r="PZ17" s="67"/>
      <c r="QA17" s="67"/>
      <c r="QB17" s="67"/>
      <c r="QC17" s="67"/>
      <c r="QD17" s="67"/>
      <c r="QE17" s="67"/>
      <c r="QF17" s="67"/>
      <c r="QG17" s="67"/>
      <c r="QH17" s="67"/>
      <c r="QI17" s="67"/>
      <c r="QJ17" s="67"/>
      <c r="QK17" s="67"/>
      <c r="QL17" s="67"/>
      <c r="QM17" s="67"/>
      <c r="QN17" s="67"/>
      <c r="QO17" s="67"/>
      <c r="QP17" s="67"/>
      <c r="QQ17" s="67"/>
      <c r="QR17" s="67"/>
      <c r="QS17" s="67"/>
      <c r="QT17" s="67"/>
      <c r="QU17" s="67"/>
      <c r="QV17" s="67"/>
      <c r="QW17" s="67"/>
      <c r="QX17" s="67"/>
      <c r="QY17" s="67"/>
      <c r="QZ17" s="67"/>
      <c r="RA17" s="67"/>
      <c r="RB17" s="67"/>
      <c r="RC17" s="67"/>
      <c r="RD17" s="67"/>
      <c r="RE17" s="67"/>
      <c r="RF17" s="67"/>
      <c r="RG17" s="67"/>
      <c r="RH17" s="67"/>
      <c r="RI17" s="67"/>
      <c r="RJ17" s="67"/>
      <c r="RK17" s="67"/>
      <c r="RL17" s="67"/>
      <c r="RM17" s="67"/>
      <c r="RN17" s="67"/>
      <c r="RO17" s="67"/>
      <c r="RP17" s="67"/>
      <c r="RQ17" s="67"/>
      <c r="RR17" s="67"/>
      <c r="RS17" s="67"/>
      <c r="RT17" s="67"/>
      <c r="RU17" s="67"/>
      <c r="RV17" s="67"/>
      <c r="RW17" s="67"/>
      <c r="RX17" s="67"/>
      <c r="RY17" s="67"/>
      <c r="RZ17" s="67"/>
      <c r="SA17" s="67"/>
      <c r="SB17" s="67"/>
      <c r="SC17" s="67"/>
      <c r="SD17" s="67"/>
      <c r="SE17" s="67"/>
      <c r="SF17" s="67"/>
      <c r="SG17" s="67"/>
      <c r="SH17" s="67"/>
      <c r="SI17" s="67"/>
      <c r="SJ17" s="67"/>
      <c r="SK17" s="67"/>
      <c r="SL17" s="67"/>
      <c r="SM17" s="67"/>
      <c r="SN17" s="67"/>
      <c r="SO17" s="67"/>
      <c r="SP17" s="67"/>
      <c r="SQ17" s="67"/>
      <c r="SR17" s="67"/>
      <c r="SS17" s="67"/>
      <c r="ST17" s="67"/>
      <c r="SU17" s="67"/>
      <c r="SV17" s="67"/>
      <c r="SW17" s="67"/>
      <c r="SX17" s="67"/>
      <c r="SY17" s="67"/>
      <c r="SZ17" s="67"/>
      <c r="TA17" s="67"/>
      <c r="TB17" s="67"/>
      <c r="TC17" s="67"/>
      <c r="TD17" s="67"/>
      <c r="TE17" s="67"/>
      <c r="TF17" s="67"/>
      <c r="TG17" s="67"/>
      <c r="TH17" s="67"/>
      <c r="TI17" s="67"/>
      <c r="TJ17" s="67"/>
      <c r="TK17" s="67"/>
      <c r="TL17" s="67"/>
      <c r="TM17" s="67"/>
      <c r="TN17" s="67"/>
      <c r="TO17" s="67"/>
      <c r="TP17" s="67"/>
      <c r="TQ17" s="67"/>
      <c r="TR17" s="67"/>
      <c r="TS17" s="67"/>
      <c r="TT17" s="67"/>
      <c r="TU17" s="67"/>
      <c r="TV17" s="67"/>
      <c r="TW17" s="67"/>
      <c r="TX17" s="67"/>
      <c r="TY17" s="67"/>
      <c r="TZ17" s="67"/>
      <c r="UA17" s="67"/>
      <c r="UB17" s="67"/>
      <c r="UC17" s="67"/>
      <c r="UD17" s="67"/>
      <c r="UE17" s="67"/>
      <c r="UF17" s="67"/>
      <c r="UG17" s="67"/>
      <c r="UH17" s="67"/>
      <c r="UI17" s="67"/>
      <c r="UJ17" s="67"/>
      <c r="UK17" s="67"/>
      <c r="UL17" s="67"/>
      <c r="UM17" s="67"/>
      <c r="UN17" s="67"/>
      <c r="UO17" s="67"/>
      <c r="UP17" s="67"/>
      <c r="UQ17" s="67"/>
      <c r="UR17" s="67"/>
      <c r="US17" s="67"/>
      <c r="UT17" s="67"/>
      <c r="UU17" s="67"/>
      <c r="UV17" s="67"/>
      <c r="UW17" s="67"/>
      <c r="UX17" s="67"/>
      <c r="UY17" s="67"/>
      <c r="UZ17" s="67"/>
      <c r="VA17" s="67"/>
      <c r="VB17" s="67"/>
      <c r="VC17" s="67"/>
      <c r="VD17" s="67"/>
      <c r="VE17" s="67"/>
      <c r="VF17" s="67"/>
      <c r="VG17" s="67"/>
      <c r="VH17" s="67"/>
      <c r="VI17" s="67"/>
      <c r="VJ17" s="67"/>
      <c r="VK17" s="67"/>
      <c r="VL17" s="67"/>
      <c r="VM17" s="67"/>
      <c r="VN17" s="67"/>
      <c r="VO17" s="67"/>
      <c r="VP17" s="67"/>
      <c r="VQ17" s="67"/>
      <c r="VR17" s="67"/>
      <c r="VS17" s="67"/>
      <c r="VT17" s="67"/>
      <c r="VU17" s="67"/>
      <c r="VV17" s="67"/>
      <c r="VW17" s="67"/>
      <c r="VX17" s="67"/>
      <c r="VY17" s="67"/>
      <c r="VZ17" s="67"/>
      <c r="WA17" s="67"/>
      <c r="WB17" s="67"/>
      <c r="WC17" s="67"/>
      <c r="WD17" s="67"/>
      <c r="WE17" s="67"/>
      <c r="WF17" s="67"/>
      <c r="WG17" s="67"/>
      <c r="WH17" s="67"/>
      <c r="WI17" s="67"/>
      <c r="WJ17" s="67"/>
      <c r="WK17" s="67"/>
      <c r="WL17" s="67"/>
      <c r="WM17" s="67"/>
      <c r="WN17" s="67"/>
      <c r="WO17" s="67"/>
      <c r="WP17" s="67"/>
      <c r="WQ17" s="67"/>
      <c r="WR17" s="67"/>
      <c r="WS17" s="67"/>
      <c r="WT17" s="67"/>
      <c r="WU17" s="67"/>
      <c r="WV17" s="67"/>
      <c r="WW17" s="67"/>
      <c r="WX17" s="67"/>
      <c r="WY17" s="67"/>
      <c r="WZ17" s="67"/>
      <c r="XA17" s="67"/>
      <c r="XB17" s="67"/>
      <c r="XC17" s="67"/>
      <c r="XD17" s="67"/>
      <c r="XE17" s="67"/>
      <c r="XF17" s="67"/>
      <c r="XG17" s="67"/>
      <c r="XH17" s="67"/>
      <c r="XI17" s="67"/>
      <c r="XJ17" s="67"/>
      <c r="XK17" s="67"/>
      <c r="XL17" s="67"/>
      <c r="XM17" s="67"/>
      <c r="XN17" s="67"/>
      <c r="XO17" s="67"/>
      <c r="XP17" s="67"/>
      <c r="XQ17" s="67"/>
      <c r="XR17" s="67"/>
      <c r="XS17" s="67"/>
      <c r="XT17" s="67"/>
      <c r="XU17" s="67"/>
      <c r="XV17" s="67"/>
      <c r="XW17" s="67"/>
      <c r="XX17" s="67"/>
      <c r="XY17" s="67"/>
      <c r="XZ17" s="67"/>
      <c r="YA17" s="67"/>
      <c r="YB17" s="67"/>
      <c r="YC17" s="67"/>
      <c r="YD17" s="67"/>
      <c r="YE17" s="67"/>
      <c r="YF17" s="67"/>
      <c r="YG17" s="67"/>
      <c r="YH17" s="67"/>
      <c r="YI17" s="67"/>
      <c r="YJ17" s="67"/>
      <c r="YK17" s="67"/>
      <c r="YL17" s="67"/>
      <c r="YM17" s="67"/>
      <c r="YN17" s="67"/>
      <c r="YO17" s="67"/>
      <c r="YP17" s="67"/>
      <c r="YQ17" s="67"/>
      <c r="YR17" s="67"/>
      <c r="YS17" s="67"/>
      <c r="YT17" s="67"/>
      <c r="YU17" s="67"/>
      <c r="YV17" s="67"/>
      <c r="YW17" s="67"/>
      <c r="YX17" s="67"/>
      <c r="YY17" s="67"/>
      <c r="YZ17" s="67"/>
      <c r="ZA17" s="67"/>
      <c r="ZB17" s="67"/>
      <c r="ZC17" s="67"/>
      <c r="ZD17" s="67"/>
      <c r="ZE17" s="67"/>
      <c r="ZF17" s="67"/>
      <c r="ZG17" s="67"/>
      <c r="ZH17" s="67"/>
      <c r="ZI17" s="67"/>
      <c r="ZJ17" s="67"/>
      <c r="ZK17" s="67"/>
      <c r="ZL17" s="67"/>
      <c r="ZM17" s="67"/>
      <c r="ZN17" s="67"/>
      <c r="ZO17" s="67"/>
      <c r="ZP17" s="67"/>
      <c r="ZQ17" s="67"/>
      <c r="ZR17" s="67"/>
      <c r="ZS17" s="67"/>
      <c r="ZT17" s="67"/>
      <c r="ZU17" s="67"/>
      <c r="ZV17" s="67"/>
      <c r="ZW17" s="67"/>
      <c r="ZX17" s="67"/>
      <c r="ZY17" s="67"/>
      <c r="ZZ17" s="67"/>
      <c r="AAA17" s="67"/>
      <c r="AAB17" s="67"/>
    </row>
    <row r="18" spans="1:704" s="57" customFormat="1" ht="21.75" customHeight="1" thickBot="1" x14ac:dyDescent="0.3">
      <c r="A18" s="251">
        <f t="shared" si="18"/>
        <v>15</v>
      </c>
      <c r="B18" s="252" t="s">
        <v>113</v>
      </c>
      <c r="C18" s="252">
        <v>67</v>
      </c>
      <c r="D18" s="252" t="s">
        <v>13</v>
      </c>
      <c r="E18" s="253">
        <v>37000</v>
      </c>
      <c r="F18" s="254">
        <v>2495.16</v>
      </c>
      <c r="G18" s="255"/>
      <c r="H18" s="256">
        <v>11138.5</v>
      </c>
      <c r="I18" s="257">
        <v>0</v>
      </c>
      <c r="J18" s="257">
        <v>0</v>
      </c>
      <c r="K18" s="258">
        <v>0</v>
      </c>
      <c r="L18" s="259">
        <f t="shared" si="63"/>
        <v>11138.5</v>
      </c>
      <c r="M18" s="255"/>
      <c r="N18" s="260">
        <v>360</v>
      </c>
      <c r="O18" s="261">
        <f t="shared" si="0"/>
        <v>0.14427932477276006</v>
      </c>
      <c r="P18" s="262">
        <v>40</v>
      </c>
      <c r="Q18" s="261">
        <f t="shared" si="1"/>
        <v>1.6031036085862229E-2</v>
      </c>
      <c r="R18" s="262">
        <v>125</v>
      </c>
      <c r="S18" s="261">
        <f t="shared" si="2"/>
        <v>5.0096987768319466E-2</v>
      </c>
      <c r="T18" s="262">
        <v>20</v>
      </c>
      <c r="U18" s="261">
        <f t="shared" si="68"/>
        <v>8.0155180429311145E-3</v>
      </c>
      <c r="V18" s="257">
        <v>0</v>
      </c>
      <c r="W18" s="261">
        <f t="shared" si="3"/>
        <v>0</v>
      </c>
      <c r="X18" s="257">
        <v>0</v>
      </c>
      <c r="Y18" s="263">
        <f t="shared" si="4"/>
        <v>0</v>
      </c>
      <c r="Z18" s="264">
        <f t="shared" si="64"/>
        <v>545</v>
      </c>
      <c r="AA18" s="265">
        <f t="shared" si="5"/>
        <v>0.2184228666698729</v>
      </c>
      <c r="AB18" s="266">
        <v>926.5</v>
      </c>
      <c r="AC18" s="267">
        <f t="shared" si="69"/>
        <v>381.5</v>
      </c>
      <c r="AD18" s="268">
        <v>861</v>
      </c>
      <c r="AE18" s="267">
        <f t="shared" si="70"/>
        <v>316</v>
      </c>
      <c r="AF18" s="269">
        <v>958</v>
      </c>
      <c r="AG18" s="261">
        <f t="shared" si="6"/>
        <v>0.38394331425640044</v>
      </c>
      <c r="AH18" s="257">
        <v>0</v>
      </c>
      <c r="AI18" s="261">
        <f t="shared" si="7"/>
        <v>0</v>
      </c>
      <c r="AJ18" s="257">
        <v>174.62</v>
      </c>
      <c r="AK18" s="261">
        <f t="shared" si="8"/>
        <v>6.9983488032831567E-2</v>
      </c>
      <c r="AL18" s="257">
        <v>182.22</v>
      </c>
      <c r="AM18" s="261">
        <f t="shared" si="9"/>
        <v>7.3029384889145385E-2</v>
      </c>
      <c r="AN18" s="257">
        <v>51.15</v>
      </c>
      <c r="AO18" s="263">
        <f t="shared" ref="AO18" si="77">SUM(AN18/F18)</f>
        <v>2.0499687394796327E-2</v>
      </c>
      <c r="AP18" s="270">
        <f t="shared" si="71"/>
        <v>1365.99</v>
      </c>
      <c r="AQ18" s="265">
        <f t="shared" si="11"/>
        <v>0.54745587457317368</v>
      </c>
      <c r="AR18" s="266">
        <v>895.08</v>
      </c>
      <c r="AS18" s="267">
        <f t="shared" si="72"/>
        <v>-470.90999999999997</v>
      </c>
      <c r="AT18" s="271">
        <v>827</v>
      </c>
      <c r="AU18" s="272">
        <f t="shared" si="73"/>
        <v>-538.99</v>
      </c>
      <c r="AV18" s="256">
        <v>302.33999999999997</v>
      </c>
      <c r="AW18" s="257">
        <v>0</v>
      </c>
      <c r="AX18" s="273">
        <v>0</v>
      </c>
      <c r="AY18" s="274">
        <f t="shared" si="12"/>
        <v>302.33999999999997</v>
      </c>
      <c r="AZ18" s="275">
        <f t="shared" si="75"/>
        <v>0.12117058625498965</v>
      </c>
      <c r="BA18" s="255"/>
      <c r="BB18" s="276">
        <f t="shared" si="66"/>
        <v>2495.16</v>
      </c>
      <c r="BC18" s="277">
        <f t="shared" si="15"/>
        <v>2213.33</v>
      </c>
      <c r="BD18" s="277">
        <f>SUM(F18*10)/100</f>
        <v>249.51599999999999</v>
      </c>
      <c r="BE18" s="278">
        <f t="shared" si="67"/>
        <v>2462.846</v>
      </c>
      <c r="BF18" s="279">
        <f t="shared" si="38"/>
        <v>281.82999999999993</v>
      </c>
      <c r="BG18" s="279">
        <f t="shared" ref="BG18:BG24" si="78">SUM(BB18-BE18)</f>
        <v>32.313999999999851</v>
      </c>
      <c r="BH18" s="280" t="s">
        <v>124</v>
      </c>
      <c r="BI18" s="281">
        <v>500</v>
      </c>
      <c r="BJ18" s="294">
        <v>5</v>
      </c>
      <c r="BK18" s="295">
        <v>3</v>
      </c>
      <c r="BL18" s="296">
        <v>4</v>
      </c>
      <c r="BM18" s="297" t="s">
        <v>166</v>
      </c>
      <c r="BN18" s="68" t="s">
        <v>194</v>
      </c>
      <c r="BO18" s="284">
        <f t="shared" si="40"/>
        <v>15</v>
      </c>
      <c r="BP18" s="252" t="s">
        <v>113</v>
      </c>
      <c r="BQ18" s="252">
        <v>67</v>
      </c>
      <c r="BR18" s="252" t="s">
        <v>13</v>
      </c>
      <c r="BS18" s="253">
        <v>37000</v>
      </c>
      <c r="BT18" s="253">
        <v>2495.16</v>
      </c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90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  <c r="IW18" s="67"/>
      <c r="IX18" s="67"/>
      <c r="IY18" s="67"/>
      <c r="IZ18" s="67"/>
      <c r="JA18" s="67"/>
      <c r="JB18" s="67"/>
      <c r="JC18" s="67"/>
      <c r="JD18" s="67"/>
      <c r="JE18" s="67"/>
      <c r="JF18" s="67"/>
      <c r="JG18" s="67"/>
      <c r="JH18" s="67"/>
      <c r="JI18" s="67"/>
      <c r="JJ18" s="67"/>
      <c r="JK18" s="67"/>
      <c r="JL18" s="67"/>
      <c r="JM18" s="67"/>
      <c r="JN18" s="67"/>
      <c r="JO18" s="67"/>
      <c r="JP18" s="67"/>
      <c r="JQ18" s="67"/>
      <c r="JR18" s="67"/>
      <c r="JS18" s="67"/>
      <c r="JT18" s="67"/>
      <c r="JU18" s="67"/>
      <c r="JV18" s="67"/>
      <c r="JW18" s="67"/>
      <c r="JX18" s="67"/>
      <c r="JY18" s="67"/>
      <c r="JZ18" s="67"/>
      <c r="KA18" s="67"/>
      <c r="KB18" s="67"/>
      <c r="KC18" s="67"/>
      <c r="KD18" s="67"/>
      <c r="KE18" s="67"/>
      <c r="KF18" s="67"/>
      <c r="KG18" s="67"/>
      <c r="KH18" s="67"/>
      <c r="KI18" s="67"/>
      <c r="KJ18" s="67"/>
      <c r="KK18" s="67"/>
      <c r="KL18" s="67"/>
      <c r="KM18" s="67"/>
      <c r="KN18" s="67"/>
      <c r="KO18" s="67"/>
      <c r="KP18" s="67"/>
      <c r="KQ18" s="67"/>
      <c r="KR18" s="67"/>
      <c r="KS18" s="67"/>
      <c r="KT18" s="67"/>
      <c r="KU18" s="67"/>
      <c r="KV18" s="67"/>
      <c r="KW18" s="67"/>
      <c r="KX18" s="67"/>
      <c r="KY18" s="67"/>
      <c r="KZ18" s="67"/>
      <c r="LA18" s="67"/>
      <c r="LB18" s="67"/>
      <c r="LC18" s="67"/>
      <c r="LD18" s="67"/>
      <c r="LE18" s="67"/>
      <c r="LF18" s="67"/>
      <c r="LG18" s="67"/>
      <c r="LH18" s="67"/>
      <c r="LI18" s="67"/>
      <c r="LJ18" s="67"/>
      <c r="LK18" s="67"/>
      <c r="LL18" s="67"/>
      <c r="LM18" s="67"/>
      <c r="LN18" s="67"/>
      <c r="LO18" s="67"/>
      <c r="LP18" s="67"/>
      <c r="LQ18" s="67"/>
      <c r="LR18" s="67"/>
      <c r="LS18" s="67"/>
      <c r="LT18" s="67"/>
      <c r="LU18" s="67"/>
      <c r="LV18" s="67"/>
      <c r="LW18" s="67"/>
      <c r="LX18" s="67"/>
      <c r="LY18" s="67"/>
      <c r="LZ18" s="67"/>
      <c r="MA18" s="67"/>
      <c r="MB18" s="67"/>
      <c r="MC18" s="67"/>
      <c r="MD18" s="67"/>
      <c r="ME18" s="67"/>
      <c r="MF18" s="67"/>
      <c r="MG18" s="67"/>
      <c r="MH18" s="67"/>
      <c r="MI18" s="67"/>
      <c r="MJ18" s="67"/>
      <c r="MK18" s="67"/>
      <c r="ML18" s="67"/>
      <c r="MM18" s="67"/>
      <c r="MN18" s="67"/>
      <c r="MO18" s="67"/>
      <c r="MP18" s="67"/>
      <c r="MQ18" s="67"/>
      <c r="MR18" s="67"/>
      <c r="MS18" s="67"/>
      <c r="MT18" s="67"/>
      <c r="MU18" s="67"/>
      <c r="MV18" s="67"/>
      <c r="MW18" s="67"/>
      <c r="MX18" s="67"/>
      <c r="MY18" s="67"/>
      <c r="MZ18" s="67"/>
      <c r="NA18" s="67"/>
      <c r="NB18" s="67"/>
      <c r="NC18" s="67"/>
      <c r="ND18" s="67"/>
      <c r="NE18" s="67"/>
      <c r="NF18" s="67"/>
      <c r="NG18" s="67"/>
      <c r="NH18" s="67"/>
      <c r="NI18" s="67"/>
      <c r="NJ18" s="67"/>
      <c r="NK18" s="67"/>
      <c r="NL18" s="67"/>
      <c r="NM18" s="67"/>
      <c r="NN18" s="67"/>
      <c r="NO18" s="67"/>
      <c r="NP18" s="67"/>
      <c r="NQ18" s="67"/>
      <c r="NR18" s="67"/>
      <c r="NS18" s="67"/>
      <c r="NT18" s="67"/>
      <c r="NU18" s="67"/>
      <c r="NV18" s="67"/>
      <c r="NW18" s="67"/>
      <c r="NX18" s="67"/>
      <c r="NY18" s="67"/>
      <c r="NZ18" s="67"/>
      <c r="OA18" s="67"/>
      <c r="OB18" s="67"/>
      <c r="OC18" s="67"/>
      <c r="OD18" s="67"/>
      <c r="OE18" s="67"/>
      <c r="OF18" s="67"/>
      <c r="OG18" s="67"/>
      <c r="OH18" s="67"/>
      <c r="OI18" s="67"/>
      <c r="OJ18" s="67"/>
      <c r="OK18" s="67"/>
      <c r="OL18" s="67"/>
      <c r="OM18" s="67"/>
      <c r="ON18" s="67"/>
      <c r="OO18" s="67"/>
      <c r="OP18" s="67"/>
      <c r="OQ18" s="67"/>
      <c r="OR18" s="67"/>
      <c r="OS18" s="67"/>
      <c r="OT18" s="67"/>
      <c r="OU18" s="67"/>
      <c r="OV18" s="67"/>
      <c r="OW18" s="67"/>
      <c r="OX18" s="67"/>
      <c r="OY18" s="67"/>
      <c r="OZ18" s="67"/>
      <c r="PA18" s="67"/>
      <c r="PB18" s="67"/>
      <c r="PC18" s="67"/>
      <c r="PD18" s="67"/>
      <c r="PE18" s="67"/>
      <c r="PF18" s="67"/>
      <c r="PG18" s="67"/>
      <c r="PH18" s="67"/>
      <c r="PI18" s="67"/>
      <c r="PJ18" s="67"/>
      <c r="PK18" s="67"/>
      <c r="PL18" s="67"/>
      <c r="PM18" s="67"/>
      <c r="PN18" s="67"/>
      <c r="PO18" s="67"/>
      <c r="PP18" s="67"/>
      <c r="PQ18" s="67"/>
      <c r="PR18" s="67"/>
      <c r="PS18" s="67"/>
      <c r="PT18" s="67"/>
      <c r="PU18" s="67"/>
      <c r="PV18" s="67"/>
      <c r="PW18" s="67"/>
      <c r="PX18" s="67"/>
      <c r="PY18" s="67"/>
      <c r="PZ18" s="67"/>
      <c r="QA18" s="67"/>
      <c r="QB18" s="67"/>
      <c r="QC18" s="67"/>
      <c r="QD18" s="67"/>
      <c r="QE18" s="67"/>
      <c r="QF18" s="67"/>
      <c r="QG18" s="67"/>
      <c r="QH18" s="67"/>
      <c r="QI18" s="67"/>
      <c r="QJ18" s="67"/>
      <c r="QK18" s="67"/>
      <c r="QL18" s="67"/>
      <c r="QM18" s="67"/>
      <c r="QN18" s="67"/>
      <c r="QO18" s="67"/>
      <c r="QP18" s="67"/>
      <c r="QQ18" s="67"/>
      <c r="QR18" s="67"/>
      <c r="QS18" s="67"/>
      <c r="QT18" s="67"/>
      <c r="QU18" s="67"/>
      <c r="QV18" s="67"/>
      <c r="QW18" s="67"/>
      <c r="QX18" s="67"/>
      <c r="QY18" s="67"/>
      <c r="QZ18" s="67"/>
      <c r="RA18" s="67"/>
      <c r="RB18" s="67"/>
      <c r="RC18" s="67"/>
      <c r="RD18" s="67"/>
      <c r="RE18" s="67"/>
      <c r="RF18" s="67"/>
      <c r="RG18" s="67"/>
      <c r="RH18" s="67"/>
      <c r="RI18" s="67"/>
      <c r="RJ18" s="67"/>
      <c r="RK18" s="67"/>
      <c r="RL18" s="67"/>
      <c r="RM18" s="67"/>
      <c r="RN18" s="67"/>
      <c r="RO18" s="67"/>
      <c r="RP18" s="67"/>
      <c r="RQ18" s="67"/>
      <c r="RR18" s="67"/>
      <c r="RS18" s="67"/>
      <c r="RT18" s="67"/>
      <c r="RU18" s="67"/>
      <c r="RV18" s="67"/>
      <c r="RW18" s="67"/>
      <c r="RX18" s="67"/>
      <c r="RY18" s="67"/>
      <c r="RZ18" s="67"/>
      <c r="SA18" s="67"/>
      <c r="SB18" s="67"/>
      <c r="SC18" s="67"/>
      <c r="SD18" s="67"/>
      <c r="SE18" s="67"/>
      <c r="SF18" s="67"/>
      <c r="SG18" s="67"/>
      <c r="SH18" s="67"/>
      <c r="SI18" s="67"/>
      <c r="SJ18" s="67"/>
      <c r="SK18" s="67"/>
      <c r="SL18" s="67"/>
      <c r="SM18" s="67"/>
      <c r="SN18" s="67"/>
      <c r="SO18" s="67"/>
      <c r="SP18" s="67"/>
      <c r="SQ18" s="67"/>
      <c r="SR18" s="67"/>
      <c r="SS18" s="67"/>
      <c r="ST18" s="67"/>
      <c r="SU18" s="67"/>
      <c r="SV18" s="67"/>
      <c r="SW18" s="67"/>
      <c r="SX18" s="67"/>
      <c r="SY18" s="67"/>
      <c r="SZ18" s="67"/>
      <c r="TA18" s="67"/>
      <c r="TB18" s="67"/>
      <c r="TC18" s="67"/>
      <c r="TD18" s="67"/>
      <c r="TE18" s="67"/>
      <c r="TF18" s="67"/>
      <c r="TG18" s="67"/>
      <c r="TH18" s="67"/>
      <c r="TI18" s="67"/>
      <c r="TJ18" s="67"/>
      <c r="TK18" s="67"/>
      <c r="TL18" s="67"/>
      <c r="TM18" s="67"/>
      <c r="TN18" s="67"/>
      <c r="TO18" s="67"/>
      <c r="TP18" s="67"/>
      <c r="TQ18" s="67"/>
      <c r="TR18" s="67"/>
      <c r="TS18" s="67"/>
      <c r="TT18" s="67"/>
      <c r="TU18" s="67"/>
      <c r="TV18" s="67"/>
      <c r="TW18" s="67"/>
      <c r="TX18" s="67"/>
      <c r="TY18" s="67"/>
      <c r="TZ18" s="67"/>
      <c r="UA18" s="67"/>
      <c r="UB18" s="67"/>
      <c r="UC18" s="67"/>
      <c r="UD18" s="67"/>
      <c r="UE18" s="67"/>
      <c r="UF18" s="67"/>
      <c r="UG18" s="67"/>
      <c r="UH18" s="67"/>
      <c r="UI18" s="67"/>
      <c r="UJ18" s="67"/>
      <c r="UK18" s="67"/>
      <c r="UL18" s="67"/>
      <c r="UM18" s="67"/>
      <c r="UN18" s="67"/>
      <c r="UO18" s="67"/>
      <c r="UP18" s="67"/>
      <c r="UQ18" s="67"/>
      <c r="UR18" s="67"/>
      <c r="US18" s="67"/>
      <c r="UT18" s="67"/>
      <c r="UU18" s="67"/>
      <c r="UV18" s="67"/>
      <c r="UW18" s="67"/>
      <c r="UX18" s="67"/>
      <c r="UY18" s="67"/>
      <c r="UZ18" s="67"/>
      <c r="VA18" s="67"/>
      <c r="VB18" s="67"/>
      <c r="VC18" s="67"/>
      <c r="VD18" s="67"/>
      <c r="VE18" s="67"/>
      <c r="VF18" s="67"/>
      <c r="VG18" s="67"/>
      <c r="VH18" s="67"/>
      <c r="VI18" s="67"/>
      <c r="VJ18" s="67"/>
      <c r="VK18" s="67"/>
      <c r="VL18" s="67"/>
      <c r="VM18" s="67"/>
      <c r="VN18" s="67"/>
      <c r="VO18" s="67"/>
      <c r="VP18" s="67"/>
      <c r="VQ18" s="67"/>
      <c r="VR18" s="67"/>
      <c r="VS18" s="67"/>
      <c r="VT18" s="67"/>
      <c r="VU18" s="67"/>
      <c r="VV18" s="67"/>
      <c r="VW18" s="67"/>
      <c r="VX18" s="67"/>
      <c r="VY18" s="67"/>
      <c r="VZ18" s="67"/>
      <c r="WA18" s="67"/>
      <c r="WB18" s="67"/>
      <c r="WC18" s="67"/>
      <c r="WD18" s="67"/>
      <c r="WE18" s="67"/>
      <c r="WF18" s="67"/>
      <c r="WG18" s="67"/>
      <c r="WH18" s="67"/>
      <c r="WI18" s="67"/>
      <c r="WJ18" s="67"/>
      <c r="WK18" s="67"/>
      <c r="WL18" s="67"/>
      <c r="WM18" s="67"/>
      <c r="WN18" s="67"/>
      <c r="WO18" s="67"/>
      <c r="WP18" s="67"/>
      <c r="WQ18" s="67"/>
      <c r="WR18" s="67"/>
      <c r="WS18" s="67"/>
      <c r="WT18" s="67"/>
      <c r="WU18" s="67"/>
      <c r="WV18" s="67"/>
      <c r="WW18" s="67"/>
      <c r="WX18" s="67"/>
      <c r="WY18" s="67"/>
      <c r="WZ18" s="67"/>
      <c r="XA18" s="67"/>
      <c r="XB18" s="67"/>
      <c r="XC18" s="67"/>
      <c r="XD18" s="67"/>
      <c r="XE18" s="67"/>
      <c r="XF18" s="67"/>
      <c r="XG18" s="67"/>
      <c r="XH18" s="67"/>
      <c r="XI18" s="67"/>
      <c r="XJ18" s="67"/>
      <c r="XK18" s="67"/>
      <c r="XL18" s="67"/>
      <c r="XM18" s="67"/>
      <c r="XN18" s="67"/>
      <c r="XO18" s="67"/>
      <c r="XP18" s="67"/>
      <c r="XQ18" s="67"/>
      <c r="XR18" s="67"/>
      <c r="XS18" s="67"/>
      <c r="XT18" s="67"/>
      <c r="XU18" s="67"/>
      <c r="XV18" s="67"/>
      <c r="XW18" s="67"/>
      <c r="XX18" s="67"/>
      <c r="XY18" s="67"/>
      <c r="XZ18" s="67"/>
      <c r="YA18" s="67"/>
      <c r="YB18" s="67"/>
      <c r="YC18" s="67"/>
      <c r="YD18" s="67"/>
      <c r="YE18" s="67"/>
      <c r="YF18" s="67"/>
      <c r="YG18" s="67"/>
      <c r="YH18" s="67"/>
      <c r="YI18" s="67"/>
      <c r="YJ18" s="67"/>
      <c r="YK18" s="67"/>
      <c r="YL18" s="67"/>
      <c r="YM18" s="67"/>
      <c r="YN18" s="67"/>
      <c r="YO18" s="67"/>
      <c r="YP18" s="67"/>
      <c r="YQ18" s="67"/>
      <c r="YR18" s="67"/>
      <c r="YS18" s="67"/>
      <c r="YT18" s="67"/>
      <c r="YU18" s="67"/>
      <c r="YV18" s="67"/>
      <c r="YW18" s="67"/>
      <c r="YX18" s="67"/>
      <c r="YY18" s="67"/>
      <c r="YZ18" s="67"/>
      <c r="ZA18" s="67"/>
      <c r="ZB18" s="67"/>
      <c r="ZC18" s="67"/>
      <c r="ZD18" s="67"/>
      <c r="ZE18" s="67"/>
      <c r="ZF18" s="67"/>
      <c r="ZG18" s="67"/>
      <c r="ZH18" s="67"/>
      <c r="ZI18" s="67"/>
      <c r="ZJ18" s="67"/>
      <c r="ZK18" s="67"/>
      <c r="ZL18" s="67"/>
      <c r="ZM18" s="67"/>
      <c r="ZN18" s="67"/>
      <c r="ZO18" s="67"/>
      <c r="ZP18" s="67"/>
      <c r="ZQ18" s="67"/>
      <c r="ZR18" s="67"/>
      <c r="ZS18" s="67"/>
      <c r="ZT18" s="67"/>
      <c r="ZU18" s="67"/>
      <c r="ZV18" s="67"/>
      <c r="ZW18" s="67"/>
      <c r="ZX18" s="67"/>
      <c r="ZY18" s="67"/>
      <c r="ZZ18" s="67"/>
      <c r="AAA18" s="67"/>
      <c r="AAB18" s="67"/>
    </row>
    <row r="19" spans="1:704" s="56" customFormat="1" ht="21.75" customHeight="1" thickBot="1" x14ac:dyDescent="0.3">
      <c r="A19" s="217">
        <f t="shared" si="18"/>
        <v>16</v>
      </c>
      <c r="B19" s="218" t="s">
        <v>94</v>
      </c>
      <c r="C19" s="218">
        <v>67</v>
      </c>
      <c r="D19" s="218" t="s">
        <v>13</v>
      </c>
      <c r="E19" s="219">
        <v>10800</v>
      </c>
      <c r="F19" s="220">
        <v>1555</v>
      </c>
      <c r="G19" s="286"/>
      <c r="H19" s="221">
        <v>10600</v>
      </c>
      <c r="I19" s="222">
        <v>0</v>
      </c>
      <c r="J19" s="222">
        <v>2000</v>
      </c>
      <c r="K19" s="223">
        <v>0</v>
      </c>
      <c r="L19" s="287">
        <f t="shared" si="63"/>
        <v>12600</v>
      </c>
      <c r="M19" s="286"/>
      <c r="N19" s="225">
        <v>200</v>
      </c>
      <c r="O19" s="226">
        <f t="shared" si="0"/>
        <v>0.12861736334405144</v>
      </c>
      <c r="P19" s="227">
        <v>50</v>
      </c>
      <c r="Q19" s="226">
        <f t="shared" si="1"/>
        <v>3.215434083601286E-2</v>
      </c>
      <c r="R19" s="227">
        <v>150</v>
      </c>
      <c r="S19" s="226">
        <f t="shared" si="2"/>
        <v>9.6463022508038579E-2</v>
      </c>
      <c r="T19" s="227">
        <v>170</v>
      </c>
      <c r="U19" s="226">
        <f t="shared" si="68"/>
        <v>0.10932475884244373</v>
      </c>
      <c r="V19" s="222">
        <v>0</v>
      </c>
      <c r="W19" s="226">
        <f t="shared" si="3"/>
        <v>0</v>
      </c>
      <c r="X19" s="222">
        <v>200</v>
      </c>
      <c r="Y19" s="228">
        <f t="shared" si="4"/>
        <v>0.12861736334405144</v>
      </c>
      <c r="Z19" s="229">
        <f t="shared" si="64"/>
        <v>770</v>
      </c>
      <c r="AA19" s="230">
        <f t="shared" si="5"/>
        <v>0.49517684887459806</v>
      </c>
      <c r="AB19" s="231">
        <v>926.5</v>
      </c>
      <c r="AC19" s="232">
        <f t="shared" si="69"/>
        <v>156.5</v>
      </c>
      <c r="AD19" s="233">
        <v>861</v>
      </c>
      <c r="AE19" s="232">
        <f t="shared" si="70"/>
        <v>91</v>
      </c>
      <c r="AF19" s="234">
        <v>479</v>
      </c>
      <c r="AG19" s="226">
        <f t="shared" si="6"/>
        <v>0.30803858520900324</v>
      </c>
      <c r="AH19" s="222">
        <v>0</v>
      </c>
      <c r="AI19" s="226">
        <f t="shared" si="7"/>
        <v>0</v>
      </c>
      <c r="AJ19" s="222">
        <v>19.93</v>
      </c>
      <c r="AK19" s="226">
        <f t="shared" si="8"/>
        <v>1.2816720257234727E-2</v>
      </c>
      <c r="AL19" s="222">
        <v>110</v>
      </c>
      <c r="AM19" s="226">
        <f t="shared" si="9"/>
        <v>7.0739549839228297E-2</v>
      </c>
      <c r="AN19" s="222">
        <v>9.9499999999999993</v>
      </c>
      <c r="AO19" s="228">
        <f t="shared" ref="AO19" si="79">SUM(AN19/F19)</f>
        <v>6.3987138263665588E-3</v>
      </c>
      <c r="AP19" s="235">
        <f t="shared" si="71"/>
        <v>618.88000000000011</v>
      </c>
      <c r="AQ19" s="230">
        <f t="shared" si="11"/>
        <v>0.39799356913183287</v>
      </c>
      <c r="AR19" s="231">
        <v>895.08</v>
      </c>
      <c r="AS19" s="232">
        <f t="shared" si="72"/>
        <v>276.19999999999993</v>
      </c>
      <c r="AT19" s="236">
        <v>827</v>
      </c>
      <c r="AU19" s="237">
        <f t="shared" si="73"/>
        <v>208.11999999999989</v>
      </c>
      <c r="AV19" s="221">
        <v>150</v>
      </c>
      <c r="AW19" s="222">
        <v>0</v>
      </c>
      <c r="AX19" s="238">
        <v>0</v>
      </c>
      <c r="AY19" s="239">
        <f t="shared" si="12"/>
        <v>150</v>
      </c>
      <c r="AZ19" s="240">
        <f t="shared" si="75"/>
        <v>9.6463022508038579E-2</v>
      </c>
      <c r="BA19" s="286"/>
      <c r="BB19" s="288">
        <f t="shared" si="66"/>
        <v>1555</v>
      </c>
      <c r="BC19" s="289">
        <f t="shared" si="15"/>
        <v>1538.88</v>
      </c>
      <c r="BD19" s="241">
        <f t="shared" ref="BD19:BD20" si="80">SUM(F19*10)/100</f>
        <v>155.5</v>
      </c>
      <c r="BE19" s="242">
        <f t="shared" si="67"/>
        <v>1694.38</v>
      </c>
      <c r="BF19" s="243">
        <f t="shared" si="38"/>
        <v>16.119999999999891</v>
      </c>
      <c r="BG19" s="243">
        <f t="shared" si="78"/>
        <v>-139.38000000000011</v>
      </c>
      <c r="BH19" s="244" t="s">
        <v>125</v>
      </c>
      <c r="BI19" s="245">
        <v>500</v>
      </c>
      <c r="BJ19" s="290">
        <v>7</v>
      </c>
      <c r="BK19" s="291">
        <v>6</v>
      </c>
      <c r="BL19" s="292">
        <v>0</v>
      </c>
      <c r="BM19" s="293" t="s">
        <v>167</v>
      </c>
      <c r="BN19" s="206" t="s">
        <v>198</v>
      </c>
      <c r="BO19" s="250">
        <f t="shared" si="40"/>
        <v>16</v>
      </c>
      <c r="BP19" s="218" t="s">
        <v>94</v>
      </c>
      <c r="BQ19" s="218">
        <v>67</v>
      </c>
      <c r="BR19" s="218" t="s">
        <v>13</v>
      </c>
      <c r="BS19" s="219">
        <v>10800</v>
      </c>
      <c r="BT19" s="219">
        <v>1555</v>
      </c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89"/>
      <c r="CN19" s="189"/>
      <c r="CO19" s="189"/>
      <c r="CP19" s="189"/>
      <c r="CQ19" s="189"/>
      <c r="CR19" s="189"/>
      <c r="CS19" s="189"/>
      <c r="CT19" s="189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9"/>
      <c r="DP19" s="189"/>
      <c r="DQ19" s="189"/>
      <c r="DR19" s="189"/>
      <c r="DS19" s="190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  <c r="IX19" s="67"/>
      <c r="IY19" s="67"/>
      <c r="IZ19" s="67"/>
      <c r="JA19" s="67"/>
      <c r="JB19" s="67"/>
      <c r="JC19" s="67"/>
      <c r="JD19" s="67"/>
      <c r="JE19" s="67"/>
      <c r="JF19" s="67"/>
      <c r="JG19" s="67"/>
      <c r="JH19" s="67"/>
      <c r="JI19" s="67"/>
      <c r="JJ19" s="67"/>
      <c r="JK19" s="67"/>
      <c r="JL19" s="67"/>
      <c r="JM19" s="67"/>
      <c r="JN19" s="67"/>
      <c r="JO19" s="67"/>
      <c r="JP19" s="67"/>
      <c r="JQ19" s="67"/>
      <c r="JR19" s="67"/>
      <c r="JS19" s="67"/>
      <c r="JT19" s="67"/>
      <c r="JU19" s="67"/>
      <c r="JV19" s="67"/>
      <c r="JW19" s="67"/>
      <c r="JX19" s="67"/>
      <c r="JY19" s="67"/>
      <c r="JZ19" s="67"/>
      <c r="KA19" s="67"/>
      <c r="KB19" s="67"/>
      <c r="KC19" s="67"/>
      <c r="KD19" s="67"/>
      <c r="KE19" s="67"/>
      <c r="KF19" s="67"/>
      <c r="KG19" s="67"/>
      <c r="KH19" s="67"/>
      <c r="KI19" s="67"/>
      <c r="KJ19" s="67"/>
      <c r="KK19" s="67"/>
      <c r="KL19" s="67"/>
      <c r="KM19" s="67"/>
      <c r="KN19" s="67"/>
      <c r="KO19" s="67"/>
      <c r="KP19" s="67"/>
      <c r="KQ19" s="67"/>
      <c r="KR19" s="67"/>
      <c r="KS19" s="67"/>
      <c r="KT19" s="67"/>
      <c r="KU19" s="67"/>
      <c r="KV19" s="67"/>
      <c r="KW19" s="67"/>
      <c r="KX19" s="67"/>
      <c r="KY19" s="67"/>
      <c r="KZ19" s="67"/>
      <c r="LA19" s="67"/>
      <c r="LB19" s="67"/>
      <c r="LC19" s="67"/>
      <c r="LD19" s="67"/>
      <c r="LE19" s="67"/>
      <c r="LF19" s="67"/>
      <c r="LG19" s="67"/>
      <c r="LH19" s="67"/>
      <c r="LI19" s="67"/>
      <c r="LJ19" s="67"/>
      <c r="LK19" s="67"/>
      <c r="LL19" s="67"/>
      <c r="LM19" s="67"/>
      <c r="LN19" s="67"/>
      <c r="LO19" s="67"/>
      <c r="LP19" s="67"/>
      <c r="LQ19" s="67"/>
      <c r="LR19" s="67"/>
      <c r="LS19" s="67"/>
      <c r="LT19" s="67"/>
      <c r="LU19" s="67"/>
      <c r="LV19" s="67"/>
      <c r="LW19" s="67"/>
      <c r="LX19" s="67"/>
      <c r="LY19" s="67"/>
      <c r="LZ19" s="67"/>
      <c r="MA19" s="67"/>
      <c r="MB19" s="67"/>
      <c r="MC19" s="67"/>
      <c r="MD19" s="67"/>
      <c r="ME19" s="67"/>
      <c r="MF19" s="67"/>
      <c r="MG19" s="67"/>
      <c r="MH19" s="67"/>
      <c r="MI19" s="67"/>
      <c r="MJ19" s="67"/>
      <c r="MK19" s="67"/>
      <c r="ML19" s="67"/>
      <c r="MM19" s="67"/>
      <c r="MN19" s="67"/>
      <c r="MO19" s="67"/>
      <c r="MP19" s="67"/>
      <c r="MQ19" s="67"/>
      <c r="MR19" s="67"/>
      <c r="MS19" s="67"/>
      <c r="MT19" s="67"/>
      <c r="MU19" s="67"/>
      <c r="MV19" s="67"/>
      <c r="MW19" s="67"/>
      <c r="MX19" s="67"/>
      <c r="MY19" s="67"/>
      <c r="MZ19" s="67"/>
      <c r="NA19" s="67"/>
      <c r="NB19" s="67"/>
      <c r="NC19" s="67"/>
      <c r="ND19" s="67"/>
      <c r="NE19" s="67"/>
      <c r="NF19" s="67"/>
      <c r="NG19" s="67"/>
      <c r="NH19" s="67"/>
      <c r="NI19" s="67"/>
      <c r="NJ19" s="67"/>
      <c r="NK19" s="67"/>
      <c r="NL19" s="67"/>
      <c r="NM19" s="67"/>
      <c r="NN19" s="67"/>
      <c r="NO19" s="67"/>
      <c r="NP19" s="67"/>
      <c r="NQ19" s="67"/>
      <c r="NR19" s="67"/>
      <c r="NS19" s="67"/>
      <c r="NT19" s="67"/>
      <c r="NU19" s="67"/>
      <c r="NV19" s="67"/>
      <c r="NW19" s="67"/>
      <c r="NX19" s="67"/>
      <c r="NY19" s="67"/>
      <c r="NZ19" s="67"/>
      <c r="OA19" s="67"/>
      <c r="OB19" s="67"/>
      <c r="OC19" s="67"/>
      <c r="OD19" s="67"/>
      <c r="OE19" s="67"/>
      <c r="OF19" s="67"/>
      <c r="OG19" s="67"/>
      <c r="OH19" s="67"/>
      <c r="OI19" s="67"/>
      <c r="OJ19" s="67"/>
      <c r="OK19" s="67"/>
      <c r="OL19" s="67"/>
      <c r="OM19" s="67"/>
      <c r="ON19" s="67"/>
      <c r="OO19" s="67"/>
      <c r="OP19" s="67"/>
      <c r="OQ19" s="67"/>
      <c r="OR19" s="67"/>
      <c r="OS19" s="67"/>
      <c r="OT19" s="67"/>
      <c r="OU19" s="67"/>
      <c r="OV19" s="67"/>
      <c r="OW19" s="67"/>
      <c r="OX19" s="67"/>
      <c r="OY19" s="67"/>
      <c r="OZ19" s="67"/>
      <c r="PA19" s="67"/>
      <c r="PB19" s="67"/>
      <c r="PC19" s="67"/>
      <c r="PD19" s="67"/>
      <c r="PE19" s="67"/>
      <c r="PF19" s="67"/>
      <c r="PG19" s="67"/>
      <c r="PH19" s="67"/>
      <c r="PI19" s="67"/>
      <c r="PJ19" s="67"/>
      <c r="PK19" s="67"/>
      <c r="PL19" s="67"/>
      <c r="PM19" s="67"/>
      <c r="PN19" s="67"/>
      <c r="PO19" s="67"/>
      <c r="PP19" s="67"/>
      <c r="PQ19" s="67"/>
      <c r="PR19" s="67"/>
      <c r="PS19" s="67"/>
      <c r="PT19" s="67"/>
      <c r="PU19" s="67"/>
      <c r="PV19" s="67"/>
      <c r="PW19" s="67"/>
      <c r="PX19" s="67"/>
      <c r="PY19" s="67"/>
      <c r="PZ19" s="67"/>
      <c r="QA19" s="67"/>
      <c r="QB19" s="67"/>
      <c r="QC19" s="67"/>
      <c r="QD19" s="67"/>
      <c r="QE19" s="67"/>
      <c r="QF19" s="67"/>
      <c r="QG19" s="67"/>
      <c r="QH19" s="67"/>
      <c r="QI19" s="67"/>
      <c r="QJ19" s="67"/>
      <c r="QK19" s="67"/>
      <c r="QL19" s="67"/>
      <c r="QM19" s="67"/>
      <c r="QN19" s="67"/>
      <c r="QO19" s="67"/>
      <c r="QP19" s="67"/>
      <c r="QQ19" s="67"/>
      <c r="QR19" s="67"/>
      <c r="QS19" s="67"/>
      <c r="QT19" s="67"/>
      <c r="QU19" s="67"/>
      <c r="QV19" s="67"/>
      <c r="QW19" s="67"/>
      <c r="QX19" s="67"/>
      <c r="QY19" s="67"/>
      <c r="QZ19" s="67"/>
      <c r="RA19" s="67"/>
      <c r="RB19" s="67"/>
      <c r="RC19" s="67"/>
      <c r="RD19" s="67"/>
      <c r="RE19" s="67"/>
      <c r="RF19" s="67"/>
      <c r="RG19" s="67"/>
      <c r="RH19" s="67"/>
      <c r="RI19" s="67"/>
      <c r="RJ19" s="67"/>
      <c r="RK19" s="67"/>
      <c r="RL19" s="67"/>
      <c r="RM19" s="67"/>
      <c r="RN19" s="67"/>
      <c r="RO19" s="67"/>
      <c r="RP19" s="67"/>
      <c r="RQ19" s="67"/>
      <c r="RR19" s="67"/>
      <c r="RS19" s="67"/>
      <c r="RT19" s="67"/>
      <c r="RU19" s="67"/>
      <c r="RV19" s="67"/>
      <c r="RW19" s="67"/>
      <c r="RX19" s="67"/>
      <c r="RY19" s="67"/>
      <c r="RZ19" s="67"/>
      <c r="SA19" s="67"/>
      <c r="SB19" s="67"/>
      <c r="SC19" s="67"/>
      <c r="SD19" s="67"/>
      <c r="SE19" s="67"/>
      <c r="SF19" s="67"/>
      <c r="SG19" s="67"/>
      <c r="SH19" s="67"/>
      <c r="SI19" s="67"/>
      <c r="SJ19" s="67"/>
      <c r="SK19" s="67"/>
      <c r="SL19" s="67"/>
      <c r="SM19" s="67"/>
      <c r="SN19" s="67"/>
      <c r="SO19" s="67"/>
      <c r="SP19" s="67"/>
      <c r="SQ19" s="67"/>
      <c r="SR19" s="67"/>
      <c r="SS19" s="67"/>
      <c r="ST19" s="67"/>
      <c r="SU19" s="67"/>
      <c r="SV19" s="67"/>
      <c r="SW19" s="67"/>
      <c r="SX19" s="67"/>
      <c r="SY19" s="67"/>
      <c r="SZ19" s="67"/>
      <c r="TA19" s="67"/>
      <c r="TB19" s="67"/>
      <c r="TC19" s="67"/>
      <c r="TD19" s="67"/>
      <c r="TE19" s="67"/>
      <c r="TF19" s="67"/>
      <c r="TG19" s="67"/>
      <c r="TH19" s="67"/>
      <c r="TI19" s="67"/>
      <c r="TJ19" s="67"/>
      <c r="TK19" s="67"/>
      <c r="TL19" s="67"/>
      <c r="TM19" s="67"/>
      <c r="TN19" s="67"/>
      <c r="TO19" s="67"/>
      <c r="TP19" s="67"/>
      <c r="TQ19" s="67"/>
      <c r="TR19" s="67"/>
      <c r="TS19" s="67"/>
      <c r="TT19" s="67"/>
      <c r="TU19" s="67"/>
      <c r="TV19" s="67"/>
      <c r="TW19" s="67"/>
      <c r="TX19" s="67"/>
      <c r="TY19" s="67"/>
      <c r="TZ19" s="67"/>
      <c r="UA19" s="67"/>
      <c r="UB19" s="67"/>
      <c r="UC19" s="67"/>
      <c r="UD19" s="67"/>
      <c r="UE19" s="67"/>
      <c r="UF19" s="67"/>
      <c r="UG19" s="67"/>
      <c r="UH19" s="67"/>
      <c r="UI19" s="67"/>
      <c r="UJ19" s="67"/>
      <c r="UK19" s="67"/>
      <c r="UL19" s="67"/>
      <c r="UM19" s="67"/>
      <c r="UN19" s="67"/>
      <c r="UO19" s="67"/>
      <c r="UP19" s="67"/>
      <c r="UQ19" s="67"/>
      <c r="UR19" s="67"/>
      <c r="US19" s="67"/>
      <c r="UT19" s="67"/>
      <c r="UU19" s="67"/>
      <c r="UV19" s="67"/>
      <c r="UW19" s="67"/>
      <c r="UX19" s="67"/>
      <c r="UY19" s="67"/>
      <c r="UZ19" s="67"/>
      <c r="VA19" s="67"/>
      <c r="VB19" s="67"/>
      <c r="VC19" s="67"/>
      <c r="VD19" s="67"/>
      <c r="VE19" s="67"/>
      <c r="VF19" s="67"/>
      <c r="VG19" s="67"/>
      <c r="VH19" s="67"/>
      <c r="VI19" s="67"/>
      <c r="VJ19" s="67"/>
      <c r="VK19" s="67"/>
      <c r="VL19" s="67"/>
      <c r="VM19" s="67"/>
      <c r="VN19" s="67"/>
      <c r="VO19" s="67"/>
      <c r="VP19" s="67"/>
      <c r="VQ19" s="67"/>
      <c r="VR19" s="67"/>
      <c r="VS19" s="67"/>
      <c r="VT19" s="67"/>
      <c r="VU19" s="67"/>
      <c r="VV19" s="67"/>
      <c r="VW19" s="67"/>
      <c r="VX19" s="67"/>
      <c r="VY19" s="67"/>
      <c r="VZ19" s="67"/>
      <c r="WA19" s="67"/>
      <c r="WB19" s="67"/>
      <c r="WC19" s="67"/>
      <c r="WD19" s="67"/>
      <c r="WE19" s="67"/>
      <c r="WF19" s="67"/>
      <c r="WG19" s="67"/>
      <c r="WH19" s="67"/>
      <c r="WI19" s="67"/>
      <c r="WJ19" s="67"/>
      <c r="WK19" s="67"/>
      <c r="WL19" s="67"/>
      <c r="WM19" s="67"/>
      <c r="WN19" s="67"/>
      <c r="WO19" s="67"/>
      <c r="WP19" s="67"/>
      <c r="WQ19" s="67"/>
      <c r="WR19" s="67"/>
      <c r="WS19" s="67"/>
      <c r="WT19" s="67"/>
      <c r="WU19" s="67"/>
      <c r="WV19" s="67"/>
      <c r="WW19" s="67"/>
      <c r="WX19" s="67"/>
      <c r="WY19" s="67"/>
      <c r="WZ19" s="67"/>
      <c r="XA19" s="67"/>
      <c r="XB19" s="67"/>
      <c r="XC19" s="67"/>
      <c r="XD19" s="67"/>
      <c r="XE19" s="67"/>
      <c r="XF19" s="67"/>
      <c r="XG19" s="67"/>
      <c r="XH19" s="67"/>
      <c r="XI19" s="67"/>
      <c r="XJ19" s="67"/>
      <c r="XK19" s="67"/>
      <c r="XL19" s="67"/>
      <c r="XM19" s="67"/>
      <c r="XN19" s="67"/>
      <c r="XO19" s="67"/>
      <c r="XP19" s="67"/>
      <c r="XQ19" s="67"/>
      <c r="XR19" s="67"/>
      <c r="XS19" s="67"/>
      <c r="XT19" s="67"/>
      <c r="XU19" s="67"/>
      <c r="XV19" s="67"/>
      <c r="XW19" s="67"/>
      <c r="XX19" s="67"/>
      <c r="XY19" s="67"/>
      <c r="XZ19" s="67"/>
      <c r="YA19" s="67"/>
      <c r="YB19" s="67"/>
      <c r="YC19" s="67"/>
      <c r="YD19" s="67"/>
      <c r="YE19" s="67"/>
      <c r="YF19" s="67"/>
      <c r="YG19" s="67"/>
      <c r="YH19" s="67"/>
      <c r="YI19" s="67"/>
      <c r="YJ19" s="67"/>
      <c r="YK19" s="67"/>
      <c r="YL19" s="67"/>
      <c r="YM19" s="67"/>
      <c r="YN19" s="67"/>
      <c r="YO19" s="67"/>
      <c r="YP19" s="67"/>
      <c r="YQ19" s="67"/>
      <c r="YR19" s="67"/>
      <c r="YS19" s="67"/>
      <c r="YT19" s="67"/>
      <c r="YU19" s="67"/>
      <c r="YV19" s="67"/>
      <c r="YW19" s="67"/>
      <c r="YX19" s="67"/>
      <c r="YY19" s="67"/>
      <c r="YZ19" s="67"/>
      <c r="ZA19" s="67"/>
      <c r="ZB19" s="67"/>
      <c r="ZC19" s="67"/>
      <c r="ZD19" s="67"/>
      <c r="ZE19" s="67"/>
      <c r="ZF19" s="67"/>
      <c r="ZG19" s="67"/>
      <c r="ZH19" s="67"/>
      <c r="ZI19" s="67"/>
      <c r="ZJ19" s="67"/>
      <c r="ZK19" s="67"/>
      <c r="ZL19" s="67"/>
      <c r="ZM19" s="67"/>
      <c r="ZN19" s="67"/>
      <c r="ZO19" s="67"/>
      <c r="ZP19" s="67"/>
      <c r="ZQ19" s="67"/>
      <c r="ZR19" s="67"/>
      <c r="ZS19" s="67"/>
      <c r="ZT19" s="67"/>
      <c r="ZU19" s="67"/>
      <c r="ZV19" s="67"/>
      <c r="ZW19" s="67"/>
      <c r="ZX19" s="67"/>
      <c r="ZY19" s="67"/>
      <c r="ZZ19" s="67"/>
      <c r="AAA19" s="67"/>
      <c r="AAB19" s="67"/>
    </row>
    <row r="20" spans="1:704" s="57" customFormat="1" ht="21.75" customHeight="1" thickBot="1" x14ac:dyDescent="0.3">
      <c r="A20" s="251">
        <f t="shared" si="18"/>
        <v>17</v>
      </c>
      <c r="B20" s="252" t="s">
        <v>94</v>
      </c>
      <c r="C20" s="252">
        <v>73</v>
      </c>
      <c r="D20" s="252" t="s">
        <v>13</v>
      </c>
      <c r="E20" s="253">
        <v>10000</v>
      </c>
      <c r="F20" s="254">
        <v>1838.47</v>
      </c>
      <c r="G20" s="255"/>
      <c r="H20" s="256">
        <v>0</v>
      </c>
      <c r="I20" s="257">
        <v>0</v>
      </c>
      <c r="J20" s="257">
        <v>0</v>
      </c>
      <c r="K20" s="258">
        <v>0</v>
      </c>
      <c r="L20" s="259">
        <f t="shared" si="63"/>
        <v>0</v>
      </c>
      <c r="M20" s="255"/>
      <c r="N20" s="260">
        <v>200</v>
      </c>
      <c r="O20" s="261">
        <f t="shared" si="0"/>
        <v>0.10878611018945102</v>
      </c>
      <c r="P20" s="262">
        <v>50</v>
      </c>
      <c r="Q20" s="261">
        <f t="shared" si="1"/>
        <v>2.7196527547362754E-2</v>
      </c>
      <c r="R20" s="262">
        <v>150</v>
      </c>
      <c r="S20" s="261">
        <f t="shared" si="2"/>
        <v>8.1589582642088251E-2</v>
      </c>
      <c r="T20" s="262">
        <v>170</v>
      </c>
      <c r="U20" s="261">
        <f t="shared" si="68"/>
        <v>9.2468193661033357E-2</v>
      </c>
      <c r="V20" s="257">
        <v>0</v>
      </c>
      <c r="W20" s="261">
        <f t="shared" si="3"/>
        <v>0</v>
      </c>
      <c r="X20" s="257">
        <v>200</v>
      </c>
      <c r="Y20" s="263">
        <f t="shared" si="4"/>
        <v>0.10878611018945102</v>
      </c>
      <c r="Z20" s="264">
        <f t="shared" si="64"/>
        <v>770</v>
      </c>
      <c r="AA20" s="265">
        <f t="shared" si="5"/>
        <v>0.41882652422938638</v>
      </c>
      <c r="AB20" s="266">
        <v>926.5</v>
      </c>
      <c r="AC20" s="267">
        <f t="shared" si="69"/>
        <v>156.5</v>
      </c>
      <c r="AD20" s="268">
        <v>861</v>
      </c>
      <c r="AE20" s="267">
        <f t="shared" si="70"/>
        <v>91</v>
      </c>
      <c r="AF20" s="269">
        <v>479</v>
      </c>
      <c r="AG20" s="261">
        <f t="shared" si="6"/>
        <v>0.26054273390373517</v>
      </c>
      <c r="AH20" s="257">
        <v>0</v>
      </c>
      <c r="AI20" s="261">
        <f t="shared" si="7"/>
        <v>0</v>
      </c>
      <c r="AJ20" s="257">
        <v>19.829999999999998</v>
      </c>
      <c r="AK20" s="261">
        <f t="shared" si="8"/>
        <v>1.0786142825284067E-2</v>
      </c>
      <c r="AL20" s="257">
        <v>110</v>
      </c>
      <c r="AM20" s="261">
        <f t="shared" si="9"/>
        <v>5.9832360604198054E-2</v>
      </c>
      <c r="AN20" s="257">
        <v>9.9499999999999993</v>
      </c>
      <c r="AO20" s="263">
        <f t="shared" ref="AO20:AO22" si="81">SUM(AN20/F20)</f>
        <v>5.4121089819251875E-3</v>
      </c>
      <c r="AP20" s="270">
        <f t="shared" si="71"/>
        <v>618.78</v>
      </c>
      <c r="AQ20" s="265">
        <f t="shared" si="11"/>
        <v>0.33657334631514246</v>
      </c>
      <c r="AR20" s="266">
        <v>895.08</v>
      </c>
      <c r="AS20" s="267">
        <f t="shared" si="72"/>
        <v>276.30000000000007</v>
      </c>
      <c r="AT20" s="271">
        <v>827</v>
      </c>
      <c r="AU20" s="272">
        <f t="shared" si="73"/>
        <v>208.22000000000003</v>
      </c>
      <c r="AV20" s="256">
        <v>0</v>
      </c>
      <c r="AW20" s="257">
        <v>0</v>
      </c>
      <c r="AX20" s="273">
        <v>0</v>
      </c>
      <c r="AY20" s="274">
        <f t="shared" si="12"/>
        <v>0</v>
      </c>
      <c r="AZ20" s="275">
        <f t="shared" si="75"/>
        <v>0</v>
      </c>
      <c r="BA20" s="255"/>
      <c r="BB20" s="276">
        <f t="shared" si="66"/>
        <v>1838.47</v>
      </c>
      <c r="BC20" s="277">
        <f t="shared" si="15"/>
        <v>1388.78</v>
      </c>
      <c r="BD20" s="277">
        <f t="shared" si="80"/>
        <v>183.84700000000001</v>
      </c>
      <c r="BE20" s="278">
        <f t="shared" si="67"/>
        <v>1572.627</v>
      </c>
      <c r="BF20" s="279">
        <f t="shared" si="38"/>
        <v>449.69000000000005</v>
      </c>
      <c r="BG20" s="279">
        <f t="shared" si="78"/>
        <v>265.84300000000007</v>
      </c>
      <c r="BH20" s="280" t="s">
        <v>140</v>
      </c>
      <c r="BI20" s="281">
        <v>0</v>
      </c>
      <c r="BJ20" s="294">
        <v>2</v>
      </c>
      <c r="BK20" s="295">
        <v>7</v>
      </c>
      <c r="BL20" s="296">
        <v>0</v>
      </c>
      <c r="BM20" s="297" t="s">
        <v>168</v>
      </c>
      <c r="BN20" s="68" t="s">
        <v>189</v>
      </c>
      <c r="BO20" s="284">
        <f t="shared" si="40"/>
        <v>17</v>
      </c>
      <c r="BP20" s="252" t="s">
        <v>94</v>
      </c>
      <c r="BQ20" s="252">
        <v>73</v>
      </c>
      <c r="BR20" s="252" t="s">
        <v>13</v>
      </c>
      <c r="BS20" s="253">
        <v>10000</v>
      </c>
      <c r="BT20" s="253">
        <v>1838.47</v>
      </c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90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67"/>
      <c r="JO20" s="67"/>
      <c r="JP20" s="67"/>
      <c r="JQ20" s="67"/>
      <c r="JR20" s="67"/>
      <c r="JS20" s="67"/>
      <c r="JT20" s="67"/>
      <c r="JU20" s="67"/>
      <c r="JV20" s="67"/>
      <c r="JW20" s="67"/>
      <c r="JX20" s="67"/>
      <c r="JY20" s="67"/>
      <c r="JZ20" s="67"/>
      <c r="KA20" s="67"/>
      <c r="KB20" s="67"/>
      <c r="KC20" s="67"/>
      <c r="KD20" s="67"/>
      <c r="KE20" s="67"/>
      <c r="KF20" s="67"/>
      <c r="KG20" s="67"/>
      <c r="KH20" s="67"/>
      <c r="KI20" s="67"/>
      <c r="KJ20" s="67"/>
      <c r="KK20" s="67"/>
      <c r="KL20" s="67"/>
      <c r="KM20" s="67"/>
      <c r="KN20" s="67"/>
      <c r="KO20" s="67"/>
      <c r="KP20" s="67"/>
      <c r="KQ20" s="67"/>
      <c r="KR20" s="67"/>
      <c r="KS20" s="67"/>
      <c r="KT20" s="67"/>
      <c r="KU20" s="67"/>
      <c r="KV20" s="67"/>
      <c r="KW20" s="67"/>
      <c r="KX20" s="67"/>
      <c r="KY20" s="67"/>
      <c r="KZ20" s="67"/>
      <c r="LA20" s="67"/>
      <c r="LB20" s="67"/>
      <c r="LC20" s="67"/>
      <c r="LD20" s="67"/>
      <c r="LE20" s="67"/>
      <c r="LF20" s="67"/>
      <c r="LG20" s="67"/>
      <c r="LH20" s="67"/>
      <c r="LI20" s="67"/>
      <c r="LJ20" s="67"/>
      <c r="LK20" s="67"/>
      <c r="LL20" s="67"/>
      <c r="LM20" s="67"/>
      <c r="LN20" s="67"/>
      <c r="LO20" s="67"/>
      <c r="LP20" s="67"/>
      <c r="LQ20" s="67"/>
      <c r="LR20" s="67"/>
      <c r="LS20" s="67"/>
      <c r="LT20" s="67"/>
      <c r="LU20" s="67"/>
      <c r="LV20" s="67"/>
      <c r="LW20" s="67"/>
      <c r="LX20" s="67"/>
      <c r="LY20" s="67"/>
      <c r="LZ20" s="67"/>
      <c r="MA20" s="67"/>
      <c r="MB20" s="67"/>
      <c r="MC20" s="67"/>
      <c r="MD20" s="67"/>
      <c r="ME20" s="67"/>
      <c r="MF20" s="67"/>
      <c r="MG20" s="67"/>
      <c r="MH20" s="67"/>
      <c r="MI20" s="67"/>
      <c r="MJ20" s="67"/>
      <c r="MK20" s="67"/>
      <c r="ML20" s="67"/>
      <c r="MM20" s="67"/>
      <c r="MN20" s="67"/>
      <c r="MO20" s="67"/>
      <c r="MP20" s="67"/>
      <c r="MQ20" s="67"/>
      <c r="MR20" s="67"/>
      <c r="MS20" s="67"/>
      <c r="MT20" s="67"/>
      <c r="MU20" s="67"/>
      <c r="MV20" s="67"/>
      <c r="MW20" s="67"/>
      <c r="MX20" s="67"/>
      <c r="MY20" s="67"/>
      <c r="MZ20" s="67"/>
      <c r="NA20" s="67"/>
      <c r="NB20" s="67"/>
      <c r="NC20" s="67"/>
      <c r="ND20" s="67"/>
      <c r="NE20" s="67"/>
      <c r="NF20" s="67"/>
      <c r="NG20" s="67"/>
      <c r="NH20" s="67"/>
      <c r="NI20" s="67"/>
      <c r="NJ20" s="67"/>
      <c r="NK20" s="67"/>
      <c r="NL20" s="67"/>
      <c r="NM20" s="67"/>
      <c r="NN20" s="67"/>
      <c r="NO20" s="67"/>
      <c r="NP20" s="67"/>
      <c r="NQ20" s="67"/>
      <c r="NR20" s="67"/>
      <c r="NS20" s="67"/>
      <c r="NT20" s="67"/>
      <c r="NU20" s="67"/>
      <c r="NV20" s="67"/>
      <c r="NW20" s="67"/>
      <c r="NX20" s="67"/>
      <c r="NY20" s="67"/>
      <c r="NZ20" s="67"/>
      <c r="OA20" s="67"/>
      <c r="OB20" s="67"/>
      <c r="OC20" s="67"/>
      <c r="OD20" s="67"/>
      <c r="OE20" s="67"/>
      <c r="OF20" s="67"/>
      <c r="OG20" s="67"/>
      <c r="OH20" s="67"/>
      <c r="OI20" s="67"/>
      <c r="OJ20" s="67"/>
      <c r="OK20" s="67"/>
      <c r="OL20" s="67"/>
      <c r="OM20" s="67"/>
      <c r="ON20" s="67"/>
      <c r="OO20" s="67"/>
      <c r="OP20" s="67"/>
      <c r="OQ20" s="67"/>
      <c r="OR20" s="67"/>
      <c r="OS20" s="67"/>
      <c r="OT20" s="67"/>
      <c r="OU20" s="67"/>
      <c r="OV20" s="67"/>
      <c r="OW20" s="67"/>
      <c r="OX20" s="67"/>
      <c r="OY20" s="67"/>
      <c r="OZ20" s="67"/>
      <c r="PA20" s="67"/>
      <c r="PB20" s="67"/>
      <c r="PC20" s="67"/>
      <c r="PD20" s="67"/>
      <c r="PE20" s="67"/>
      <c r="PF20" s="67"/>
      <c r="PG20" s="67"/>
      <c r="PH20" s="67"/>
      <c r="PI20" s="67"/>
      <c r="PJ20" s="67"/>
      <c r="PK20" s="67"/>
      <c r="PL20" s="67"/>
      <c r="PM20" s="67"/>
      <c r="PN20" s="67"/>
      <c r="PO20" s="67"/>
      <c r="PP20" s="67"/>
      <c r="PQ20" s="67"/>
      <c r="PR20" s="67"/>
      <c r="PS20" s="67"/>
      <c r="PT20" s="67"/>
      <c r="PU20" s="67"/>
      <c r="PV20" s="67"/>
      <c r="PW20" s="67"/>
      <c r="PX20" s="67"/>
      <c r="PY20" s="67"/>
      <c r="PZ20" s="67"/>
      <c r="QA20" s="67"/>
      <c r="QB20" s="67"/>
      <c r="QC20" s="67"/>
      <c r="QD20" s="67"/>
      <c r="QE20" s="67"/>
      <c r="QF20" s="67"/>
      <c r="QG20" s="67"/>
      <c r="QH20" s="67"/>
      <c r="QI20" s="67"/>
      <c r="QJ20" s="67"/>
      <c r="QK20" s="67"/>
      <c r="QL20" s="67"/>
      <c r="QM20" s="67"/>
      <c r="QN20" s="67"/>
      <c r="QO20" s="67"/>
      <c r="QP20" s="67"/>
      <c r="QQ20" s="67"/>
      <c r="QR20" s="67"/>
      <c r="QS20" s="67"/>
      <c r="QT20" s="67"/>
      <c r="QU20" s="67"/>
      <c r="QV20" s="67"/>
      <c r="QW20" s="67"/>
      <c r="QX20" s="67"/>
      <c r="QY20" s="67"/>
      <c r="QZ20" s="67"/>
      <c r="RA20" s="67"/>
      <c r="RB20" s="67"/>
      <c r="RC20" s="67"/>
      <c r="RD20" s="67"/>
      <c r="RE20" s="67"/>
      <c r="RF20" s="67"/>
      <c r="RG20" s="67"/>
      <c r="RH20" s="67"/>
      <c r="RI20" s="67"/>
      <c r="RJ20" s="67"/>
      <c r="RK20" s="67"/>
      <c r="RL20" s="67"/>
      <c r="RM20" s="67"/>
      <c r="RN20" s="67"/>
      <c r="RO20" s="67"/>
      <c r="RP20" s="67"/>
      <c r="RQ20" s="67"/>
      <c r="RR20" s="67"/>
      <c r="RS20" s="67"/>
      <c r="RT20" s="67"/>
      <c r="RU20" s="67"/>
      <c r="RV20" s="67"/>
      <c r="RW20" s="67"/>
      <c r="RX20" s="67"/>
      <c r="RY20" s="67"/>
      <c r="RZ20" s="67"/>
      <c r="SA20" s="67"/>
      <c r="SB20" s="67"/>
      <c r="SC20" s="67"/>
      <c r="SD20" s="67"/>
      <c r="SE20" s="67"/>
      <c r="SF20" s="67"/>
      <c r="SG20" s="67"/>
      <c r="SH20" s="67"/>
      <c r="SI20" s="67"/>
      <c r="SJ20" s="67"/>
      <c r="SK20" s="67"/>
      <c r="SL20" s="67"/>
      <c r="SM20" s="67"/>
      <c r="SN20" s="67"/>
      <c r="SO20" s="67"/>
      <c r="SP20" s="67"/>
      <c r="SQ20" s="67"/>
      <c r="SR20" s="67"/>
      <c r="SS20" s="67"/>
      <c r="ST20" s="67"/>
      <c r="SU20" s="67"/>
      <c r="SV20" s="67"/>
      <c r="SW20" s="67"/>
      <c r="SX20" s="67"/>
      <c r="SY20" s="67"/>
      <c r="SZ20" s="67"/>
      <c r="TA20" s="67"/>
      <c r="TB20" s="67"/>
      <c r="TC20" s="67"/>
      <c r="TD20" s="67"/>
      <c r="TE20" s="67"/>
      <c r="TF20" s="67"/>
      <c r="TG20" s="67"/>
      <c r="TH20" s="67"/>
      <c r="TI20" s="67"/>
      <c r="TJ20" s="67"/>
      <c r="TK20" s="67"/>
      <c r="TL20" s="67"/>
      <c r="TM20" s="67"/>
      <c r="TN20" s="67"/>
      <c r="TO20" s="67"/>
      <c r="TP20" s="67"/>
      <c r="TQ20" s="67"/>
      <c r="TR20" s="67"/>
      <c r="TS20" s="67"/>
      <c r="TT20" s="67"/>
      <c r="TU20" s="67"/>
      <c r="TV20" s="67"/>
      <c r="TW20" s="67"/>
      <c r="TX20" s="67"/>
      <c r="TY20" s="67"/>
      <c r="TZ20" s="67"/>
      <c r="UA20" s="67"/>
      <c r="UB20" s="67"/>
      <c r="UC20" s="67"/>
      <c r="UD20" s="67"/>
      <c r="UE20" s="67"/>
      <c r="UF20" s="67"/>
      <c r="UG20" s="67"/>
      <c r="UH20" s="67"/>
      <c r="UI20" s="67"/>
      <c r="UJ20" s="67"/>
      <c r="UK20" s="67"/>
      <c r="UL20" s="67"/>
      <c r="UM20" s="67"/>
      <c r="UN20" s="67"/>
      <c r="UO20" s="67"/>
      <c r="UP20" s="67"/>
      <c r="UQ20" s="67"/>
      <c r="UR20" s="67"/>
      <c r="US20" s="67"/>
      <c r="UT20" s="67"/>
      <c r="UU20" s="67"/>
      <c r="UV20" s="67"/>
      <c r="UW20" s="67"/>
      <c r="UX20" s="67"/>
      <c r="UY20" s="67"/>
      <c r="UZ20" s="67"/>
      <c r="VA20" s="67"/>
      <c r="VB20" s="67"/>
      <c r="VC20" s="67"/>
      <c r="VD20" s="67"/>
      <c r="VE20" s="67"/>
      <c r="VF20" s="67"/>
      <c r="VG20" s="67"/>
      <c r="VH20" s="67"/>
      <c r="VI20" s="67"/>
      <c r="VJ20" s="67"/>
      <c r="VK20" s="67"/>
      <c r="VL20" s="67"/>
      <c r="VM20" s="67"/>
      <c r="VN20" s="67"/>
      <c r="VO20" s="67"/>
      <c r="VP20" s="67"/>
      <c r="VQ20" s="67"/>
      <c r="VR20" s="67"/>
      <c r="VS20" s="67"/>
      <c r="VT20" s="67"/>
      <c r="VU20" s="67"/>
      <c r="VV20" s="67"/>
      <c r="VW20" s="67"/>
      <c r="VX20" s="67"/>
      <c r="VY20" s="67"/>
      <c r="VZ20" s="67"/>
      <c r="WA20" s="67"/>
      <c r="WB20" s="67"/>
      <c r="WC20" s="67"/>
      <c r="WD20" s="67"/>
      <c r="WE20" s="67"/>
      <c r="WF20" s="67"/>
      <c r="WG20" s="67"/>
      <c r="WH20" s="67"/>
      <c r="WI20" s="67"/>
      <c r="WJ20" s="67"/>
      <c r="WK20" s="67"/>
      <c r="WL20" s="67"/>
      <c r="WM20" s="67"/>
      <c r="WN20" s="67"/>
      <c r="WO20" s="67"/>
      <c r="WP20" s="67"/>
      <c r="WQ20" s="67"/>
      <c r="WR20" s="67"/>
      <c r="WS20" s="67"/>
      <c r="WT20" s="67"/>
      <c r="WU20" s="67"/>
      <c r="WV20" s="67"/>
      <c r="WW20" s="67"/>
      <c r="WX20" s="67"/>
      <c r="WY20" s="67"/>
      <c r="WZ20" s="67"/>
      <c r="XA20" s="67"/>
      <c r="XB20" s="67"/>
      <c r="XC20" s="67"/>
      <c r="XD20" s="67"/>
      <c r="XE20" s="67"/>
      <c r="XF20" s="67"/>
      <c r="XG20" s="67"/>
      <c r="XH20" s="67"/>
      <c r="XI20" s="67"/>
      <c r="XJ20" s="67"/>
      <c r="XK20" s="67"/>
      <c r="XL20" s="67"/>
      <c r="XM20" s="67"/>
      <c r="XN20" s="67"/>
      <c r="XO20" s="67"/>
      <c r="XP20" s="67"/>
      <c r="XQ20" s="67"/>
      <c r="XR20" s="67"/>
      <c r="XS20" s="67"/>
      <c r="XT20" s="67"/>
      <c r="XU20" s="67"/>
      <c r="XV20" s="67"/>
      <c r="XW20" s="67"/>
      <c r="XX20" s="67"/>
      <c r="XY20" s="67"/>
      <c r="XZ20" s="67"/>
      <c r="YA20" s="67"/>
      <c r="YB20" s="67"/>
      <c r="YC20" s="67"/>
      <c r="YD20" s="67"/>
      <c r="YE20" s="67"/>
      <c r="YF20" s="67"/>
      <c r="YG20" s="67"/>
      <c r="YH20" s="67"/>
      <c r="YI20" s="67"/>
      <c r="YJ20" s="67"/>
      <c r="YK20" s="67"/>
      <c r="YL20" s="67"/>
      <c r="YM20" s="67"/>
      <c r="YN20" s="67"/>
      <c r="YO20" s="67"/>
      <c r="YP20" s="67"/>
      <c r="YQ20" s="67"/>
      <c r="YR20" s="67"/>
      <c r="YS20" s="67"/>
      <c r="YT20" s="67"/>
      <c r="YU20" s="67"/>
      <c r="YV20" s="67"/>
      <c r="YW20" s="67"/>
      <c r="YX20" s="67"/>
      <c r="YY20" s="67"/>
      <c r="YZ20" s="67"/>
      <c r="ZA20" s="67"/>
      <c r="ZB20" s="67"/>
      <c r="ZC20" s="67"/>
      <c r="ZD20" s="67"/>
      <c r="ZE20" s="67"/>
      <c r="ZF20" s="67"/>
      <c r="ZG20" s="67"/>
      <c r="ZH20" s="67"/>
      <c r="ZI20" s="67"/>
      <c r="ZJ20" s="67"/>
      <c r="ZK20" s="67"/>
      <c r="ZL20" s="67"/>
      <c r="ZM20" s="67"/>
      <c r="ZN20" s="67"/>
      <c r="ZO20" s="67"/>
      <c r="ZP20" s="67"/>
      <c r="ZQ20" s="67"/>
      <c r="ZR20" s="67"/>
      <c r="ZS20" s="67"/>
      <c r="ZT20" s="67"/>
      <c r="ZU20" s="67"/>
      <c r="ZV20" s="67"/>
      <c r="ZW20" s="67"/>
      <c r="ZX20" s="67"/>
      <c r="ZY20" s="67"/>
      <c r="ZZ20" s="67"/>
      <c r="AAA20" s="67"/>
      <c r="AAB20" s="67"/>
    </row>
    <row r="21" spans="1:704" s="56" customFormat="1" ht="21.75" customHeight="1" thickBot="1" x14ac:dyDescent="0.3">
      <c r="A21" s="217">
        <f t="shared" si="18"/>
        <v>18</v>
      </c>
      <c r="B21" s="218" t="s">
        <v>94</v>
      </c>
      <c r="C21" s="218">
        <v>71</v>
      </c>
      <c r="D21" s="218" t="s">
        <v>14</v>
      </c>
      <c r="E21" s="219">
        <v>78000</v>
      </c>
      <c r="F21" s="220">
        <v>1894</v>
      </c>
      <c r="G21" s="286"/>
      <c r="H21" s="221">
        <v>10000</v>
      </c>
      <c r="I21" s="222">
        <v>0</v>
      </c>
      <c r="J21" s="222">
        <v>0</v>
      </c>
      <c r="K21" s="223">
        <v>51000</v>
      </c>
      <c r="L21" s="287">
        <f t="shared" si="63"/>
        <v>61000</v>
      </c>
      <c r="M21" s="286"/>
      <c r="N21" s="225">
        <v>300</v>
      </c>
      <c r="O21" s="226">
        <f t="shared" si="0"/>
        <v>0.1583949313621964</v>
      </c>
      <c r="P21" s="227">
        <v>50</v>
      </c>
      <c r="Q21" s="226">
        <f t="shared" si="1"/>
        <v>2.6399155227032733E-2</v>
      </c>
      <c r="R21" s="227">
        <v>125</v>
      </c>
      <c r="S21" s="226">
        <f>SUM(R21/F21)</f>
        <v>6.5997888067581834E-2</v>
      </c>
      <c r="T21" s="227">
        <v>0</v>
      </c>
      <c r="U21" s="226">
        <f>SUM(T21/F21)</f>
        <v>0</v>
      </c>
      <c r="V21" s="222">
        <v>0</v>
      </c>
      <c r="W21" s="226">
        <f t="shared" si="3"/>
        <v>0</v>
      </c>
      <c r="X21" s="222">
        <v>100</v>
      </c>
      <c r="Y21" s="228">
        <f t="shared" si="4"/>
        <v>5.2798310454065467E-2</v>
      </c>
      <c r="Z21" s="229">
        <f t="shared" si="64"/>
        <v>575</v>
      </c>
      <c r="AA21" s="230">
        <f t="shared" si="5"/>
        <v>0.30359028511087643</v>
      </c>
      <c r="AB21" s="231">
        <v>926.5</v>
      </c>
      <c r="AC21" s="232">
        <f t="shared" si="69"/>
        <v>351.5</v>
      </c>
      <c r="AD21" s="233">
        <v>861</v>
      </c>
      <c r="AE21" s="232">
        <f t="shared" si="70"/>
        <v>286</v>
      </c>
      <c r="AF21" s="234">
        <v>358</v>
      </c>
      <c r="AG21" s="226">
        <f t="shared" si="6"/>
        <v>0.18901795142555439</v>
      </c>
      <c r="AH21" s="222">
        <v>227</v>
      </c>
      <c r="AI21" s="226">
        <f t="shared" si="7"/>
        <v>0.11985216473072861</v>
      </c>
      <c r="AJ21" s="222">
        <v>60</v>
      </c>
      <c r="AK21" s="226">
        <f t="shared" si="8"/>
        <v>3.1678986272439279E-2</v>
      </c>
      <c r="AL21" s="222">
        <v>232</v>
      </c>
      <c r="AM21" s="226">
        <f t="shared" si="9"/>
        <v>0.12249208025343189</v>
      </c>
      <c r="AN21" s="222">
        <v>193</v>
      </c>
      <c r="AO21" s="228">
        <f t="shared" si="81"/>
        <v>0.10190073917634636</v>
      </c>
      <c r="AP21" s="235">
        <f t="shared" si="71"/>
        <v>1070</v>
      </c>
      <c r="AQ21" s="230">
        <f t="shared" si="11"/>
        <v>0.56494192185850056</v>
      </c>
      <c r="AR21" s="231">
        <v>895.08</v>
      </c>
      <c r="AS21" s="232">
        <f t="shared" si="72"/>
        <v>-174.91999999999996</v>
      </c>
      <c r="AT21" s="236">
        <v>827</v>
      </c>
      <c r="AU21" s="237">
        <f t="shared" si="73"/>
        <v>-243</v>
      </c>
      <c r="AV21" s="221">
        <v>80</v>
      </c>
      <c r="AW21" s="222">
        <v>0</v>
      </c>
      <c r="AX21" s="238">
        <v>0</v>
      </c>
      <c r="AY21" s="239">
        <f t="shared" si="12"/>
        <v>80</v>
      </c>
      <c r="AZ21" s="240">
        <f t="shared" si="75"/>
        <v>4.2238648363252376E-2</v>
      </c>
      <c r="BA21" s="286"/>
      <c r="BB21" s="288">
        <f t="shared" si="66"/>
        <v>1894</v>
      </c>
      <c r="BC21" s="289">
        <f t="shared" si="15"/>
        <v>1725</v>
      </c>
      <c r="BD21" s="241">
        <f>SUM(F21*15)/100</f>
        <v>284.10000000000002</v>
      </c>
      <c r="BE21" s="242">
        <f t="shared" si="67"/>
        <v>2009.1</v>
      </c>
      <c r="BF21" s="243">
        <f t="shared" si="38"/>
        <v>169</v>
      </c>
      <c r="BG21" s="243">
        <f t="shared" si="78"/>
        <v>-115.09999999999991</v>
      </c>
      <c r="BH21" s="244" t="s">
        <v>141</v>
      </c>
      <c r="BI21" s="245">
        <v>300</v>
      </c>
      <c r="BJ21" s="290">
        <v>4</v>
      </c>
      <c r="BK21" s="291">
        <v>8</v>
      </c>
      <c r="BL21" s="292">
        <v>6</v>
      </c>
      <c r="BM21" s="293" t="s">
        <v>169</v>
      </c>
      <c r="BN21" s="206" t="s">
        <v>190</v>
      </c>
      <c r="BO21" s="250">
        <f t="shared" si="40"/>
        <v>18</v>
      </c>
      <c r="BP21" s="218" t="s">
        <v>94</v>
      </c>
      <c r="BQ21" s="218">
        <v>71</v>
      </c>
      <c r="BR21" s="218" t="s">
        <v>14</v>
      </c>
      <c r="BS21" s="219">
        <v>78000</v>
      </c>
      <c r="BT21" s="219">
        <v>1894</v>
      </c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189"/>
      <c r="DI21" s="189"/>
      <c r="DJ21" s="189"/>
      <c r="DK21" s="189"/>
      <c r="DL21" s="189"/>
      <c r="DM21" s="189"/>
      <c r="DN21" s="189"/>
      <c r="DO21" s="189"/>
      <c r="DP21" s="189"/>
      <c r="DQ21" s="189"/>
      <c r="DR21" s="189"/>
      <c r="DS21" s="190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67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67"/>
      <c r="KA21" s="67"/>
      <c r="KB21" s="67"/>
      <c r="KC21" s="67"/>
      <c r="KD21" s="67"/>
      <c r="KE21" s="67"/>
      <c r="KF21" s="67"/>
      <c r="KG21" s="67"/>
      <c r="KH21" s="67"/>
      <c r="KI21" s="67"/>
      <c r="KJ21" s="67"/>
      <c r="KK21" s="67"/>
      <c r="KL21" s="67"/>
      <c r="KM21" s="67"/>
      <c r="KN21" s="67"/>
      <c r="KO21" s="67"/>
      <c r="KP21" s="67"/>
      <c r="KQ21" s="67"/>
      <c r="KR21" s="67"/>
      <c r="KS21" s="67"/>
      <c r="KT21" s="67"/>
      <c r="KU21" s="67"/>
      <c r="KV21" s="67"/>
      <c r="KW21" s="67"/>
      <c r="KX21" s="67"/>
      <c r="KY21" s="67"/>
      <c r="KZ21" s="67"/>
      <c r="LA21" s="67"/>
      <c r="LB21" s="67"/>
      <c r="LC21" s="67"/>
      <c r="LD21" s="67"/>
      <c r="LE21" s="67"/>
      <c r="LF21" s="67"/>
      <c r="LG21" s="67"/>
      <c r="LH21" s="67"/>
      <c r="LI21" s="67"/>
      <c r="LJ21" s="67"/>
      <c r="LK21" s="67"/>
      <c r="LL21" s="67"/>
      <c r="LM21" s="67"/>
      <c r="LN21" s="67"/>
      <c r="LO21" s="67"/>
      <c r="LP21" s="67"/>
      <c r="LQ21" s="67"/>
      <c r="LR21" s="67"/>
      <c r="LS21" s="67"/>
      <c r="LT21" s="67"/>
      <c r="LU21" s="67"/>
      <c r="LV21" s="67"/>
      <c r="LW21" s="67"/>
      <c r="LX21" s="67"/>
      <c r="LY21" s="67"/>
      <c r="LZ21" s="67"/>
      <c r="MA21" s="67"/>
      <c r="MB21" s="67"/>
      <c r="MC21" s="67"/>
      <c r="MD21" s="67"/>
      <c r="ME21" s="67"/>
      <c r="MF21" s="67"/>
      <c r="MG21" s="67"/>
      <c r="MH21" s="67"/>
      <c r="MI21" s="67"/>
      <c r="MJ21" s="67"/>
      <c r="MK21" s="67"/>
      <c r="ML21" s="67"/>
      <c r="MM21" s="67"/>
      <c r="MN21" s="67"/>
      <c r="MO21" s="67"/>
      <c r="MP21" s="67"/>
      <c r="MQ21" s="67"/>
      <c r="MR21" s="67"/>
      <c r="MS21" s="67"/>
      <c r="MT21" s="67"/>
      <c r="MU21" s="67"/>
      <c r="MV21" s="67"/>
      <c r="MW21" s="67"/>
      <c r="MX21" s="67"/>
      <c r="MY21" s="67"/>
      <c r="MZ21" s="67"/>
      <c r="NA21" s="67"/>
      <c r="NB21" s="67"/>
      <c r="NC21" s="67"/>
      <c r="ND21" s="67"/>
      <c r="NE21" s="67"/>
      <c r="NF21" s="67"/>
      <c r="NG21" s="67"/>
      <c r="NH21" s="67"/>
      <c r="NI21" s="67"/>
      <c r="NJ21" s="67"/>
      <c r="NK21" s="67"/>
      <c r="NL21" s="67"/>
      <c r="NM21" s="67"/>
      <c r="NN21" s="67"/>
      <c r="NO21" s="67"/>
      <c r="NP21" s="67"/>
      <c r="NQ21" s="67"/>
      <c r="NR21" s="67"/>
      <c r="NS21" s="67"/>
      <c r="NT21" s="67"/>
      <c r="NU21" s="67"/>
      <c r="NV21" s="67"/>
      <c r="NW21" s="67"/>
      <c r="NX21" s="67"/>
      <c r="NY21" s="67"/>
      <c r="NZ21" s="67"/>
      <c r="OA21" s="67"/>
      <c r="OB21" s="67"/>
      <c r="OC21" s="67"/>
      <c r="OD21" s="67"/>
      <c r="OE21" s="67"/>
      <c r="OF21" s="67"/>
      <c r="OG21" s="67"/>
      <c r="OH21" s="67"/>
      <c r="OI21" s="67"/>
      <c r="OJ21" s="67"/>
      <c r="OK21" s="67"/>
      <c r="OL21" s="67"/>
      <c r="OM21" s="67"/>
      <c r="ON21" s="67"/>
      <c r="OO21" s="67"/>
      <c r="OP21" s="67"/>
      <c r="OQ21" s="67"/>
      <c r="OR21" s="67"/>
      <c r="OS21" s="67"/>
      <c r="OT21" s="67"/>
      <c r="OU21" s="67"/>
      <c r="OV21" s="67"/>
      <c r="OW21" s="67"/>
      <c r="OX21" s="67"/>
      <c r="OY21" s="67"/>
      <c r="OZ21" s="67"/>
      <c r="PA21" s="67"/>
      <c r="PB21" s="67"/>
      <c r="PC21" s="67"/>
      <c r="PD21" s="67"/>
      <c r="PE21" s="67"/>
      <c r="PF21" s="67"/>
      <c r="PG21" s="67"/>
      <c r="PH21" s="67"/>
      <c r="PI21" s="67"/>
      <c r="PJ21" s="67"/>
      <c r="PK21" s="67"/>
      <c r="PL21" s="67"/>
      <c r="PM21" s="67"/>
      <c r="PN21" s="67"/>
      <c r="PO21" s="67"/>
      <c r="PP21" s="67"/>
      <c r="PQ21" s="67"/>
      <c r="PR21" s="67"/>
      <c r="PS21" s="67"/>
      <c r="PT21" s="67"/>
      <c r="PU21" s="67"/>
      <c r="PV21" s="67"/>
      <c r="PW21" s="67"/>
      <c r="PX21" s="67"/>
      <c r="PY21" s="67"/>
      <c r="PZ21" s="67"/>
      <c r="QA21" s="67"/>
      <c r="QB21" s="67"/>
      <c r="QC21" s="67"/>
      <c r="QD21" s="67"/>
      <c r="QE21" s="67"/>
      <c r="QF21" s="67"/>
      <c r="QG21" s="67"/>
      <c r="QH21" s="67"/>
      <c r="QI21" s="67"/>
      <c r="QJ21" s="67"/>
      <c r="QK21" s="67"/>
      <c r="QL21" s="67"/>
      <c r="QM21" s="67"/>
      <c r="QN21" s="67"/>
      <c r="QO21" s="67"/>
      <c r="QP21" s="67"/>
      <c r="QQ21" s="67"/>
      <c r="QR21" s="67"/>
      <c r="QS21" s="67"/>
      <c r="QT21" s="67"/>
      <c r="QU21" s="67"/>
      <c r="QV21" s="67"/>
      <c r="QW21" s="67"/>
      <c r="QX21" s="67"/>
      <c r="QY21" s="67"/>
      <c r="QZ21" s="67"/>
      <c r="RA21" s="67"/>
      <c r="RB21" s="67"/>
      <c r="RC21" s="67"/>
      <c r="RD21" s="67"/>
      <c r="RE21" s="67"/>
      <c r="RF21" s="67"/>
      <c r="RG21" s="67"/>
      <c r="RH21" s="67"/>
      <c r="RI21" s="67"/>
      <c r="RJ21" s="67"/>
      <c r="RK21" s="67"/>
      <c r="RL21" s="67"/>
      <c r="RM21" s="67"/>
      <c r="RN21" s="67"/>
      <c r="RO21" s="67"/>
      <c r="RP21" s="67"/>
      <c r="RQ21" s="67"/>
      <c r="RR21" s="67"/>
      <c r="RS21" s="67"/>
      <c r="RT21" s="67"/>
      <c r="RU21" s="67"/>
      <c r="RV21" s="67"/>
      <c r="RW21" s="67"/>
      <c r="RX21" s="67"/>
      <c r="RY21" s="67"/>
      <c r="RZ21" s="67"/>
      <c r="SA21" s="67"/>
      <c r="SB21" s="67"/>
      <c r="SC21" s="67"/>
      <c r="SD21" s="67"/>
      <c r="SE21" s="67"/>
      <c r="SF21" s="67"/>
      <c r="SG21" s="67"/>
      <c r="SH21" s="67"/>
      <c r="SI21" s="67"/>
      <c r="SJ21" s="67"/>
      <c r="SK21" s="67"/>
      <c r="SL21" s="67"/>
      <c r="SM21" s="67"/>
      <c r="SN21" s="67"/>
      <c r="SO21" s="67"/>
      <c r="SP21" s="67"/>
      <c r="SQ21" s="67"/>
      <c r="SR21" s="67"/>
      <c r="SS21" s="67"/>
      <c r="ST21" s="67"/>
      <c r="SU21" s="67"/>
      <c r="SV21" s="67"/>
      <c r="SW21" s="67"/>
      <c r="SX21" s="67"/>
      <c r="SY21" s="67"/>
      <c r="SZ21" s="67"/>
      <c r="TA21" s="67"/>
      <c r="TB21" s="67"/>
      <c r="TC21" s="67"/>
      <c r="TD21" s="67"/>
      <c r="TE21" s="67"/>
      <c r="TF21" s="67"/>
      <c r="TG21" s="67"/>
      <c r="TH21" s="67"/>
      <c r="TI21" s="67"/>
      <c r="TJ21" s="67"/>
      <c r="TK21" s="67"/>
      <c r="TL21" s="67"/>
      <c r="TM21" s="67"/>
      <c r="TN21" s="67"/>
      <c r="TO21" s="67"/>
      <c r="TP21" s="67"/>
      <c r="TQ21" s="67"/>
      <c r="TR21" s="67"/>
      <c r="TS21" s="67"/>
      <c r="TT21" s="67"/>
      <c r="TU21" s="67"/>
      <c r="TV21" s="67"/>
      <c r="TW21" s="67"/>
      <c r="TX21" s="67"/>
      <c r="TY21" s="67"/>
      <c r="TZ21" s="67"/>
      <c r="UA21" s="67"/>
      <c r="UB21" s="67"/>
      <c r="UC21" s="67"/>
      <c r="UD21" s="67"/>
      <c r="UE21" s="67"/>
      <c r="UF21" s="67"/>
      <c r="UG21" s="67"/>
      <c r="UH21" s="67"/>
      <c r="UI21" s="67"/>
      <c r="UJ21" s="67"/>
      <c r="UK21" s="67"/>
      <c r="UL21" s="67"/>
      <c r="UM21" s="67"/>
      <c r="UN21" s="67"/>
      <c r="UO21" s="67"/>
      <c r="UP21" s="67"/>
      <c r="UQ21" s="67"/>
      <c r="UR21" s="67"/>
      <c r="US21" s="67"/>
      <c r="UT21" s="67"/>
      <c r="UU21" s="67"/>
      <c r="UV21" s="67"/>
      <c r="UW21" s="67"/>
      <c r="UX21" s="67"/>
      <c r="UY21" s="67"/>
      <c r="UZ21" s="67"/>
      <c r="VA21" s="67"/>
      <c r="VB21" s="67"/>
      <c r="VC21" s="67"/>
      <c r="VD21" s="67"/>
      <c r="VE21" s="67"/>
      <c r="VF21" s="67"/>
      <c r="VG21" s="67"/>
      <c r="VH21" s="67"/>
      <c r="VI21" s="67"/>
      <c r="VJ21" s="67"/>
      <c r="VK21" s="67"/>
      <c r="VL21" s="67"/>
      <c r="VM21" s="67"/>
      <c r="VN21" s="67"/>
      <c r="VO21" s="67"/>
      <c r="VP21" s="67"/>
      <c r="VQ21" s="67"/>
      <c r="VR21" s="67"/>
      <c r="VS21" s="67"/>
      <c r="VT21" s="67"/>
      <c r="VU21" s="67"/>
      <c r="VV21" s="67"/>
      <c r="VW21" s="67"/>
      <c r="VX21" s="67"/>
      <c r="VY21" s="67"/>
      <c r="VZ21" s="67"/>
      <c r="WA21" s="67"/>
      <c r="WB21" s="67"/>
      <c r="WC21" s="67"/>
      <c r="WD21" s="67"/>
      <c r="WE21" s="67"/>
      <c r="WF21" s="67"/>
      <c r="WG21" s="67"/>
      <c r="WH21" s="67"/>
      <c r="WI21" s="67"/>
      <c r="WJ21" s="67"/>
      <c r="WK21" s="67"/>
      <c r="WL21" s="67"/>
      <c r="WM21" s="67"/>
      <c r="WN21" s="67"/>
      <c r="WO21" s="67"/>
      <c r="WP21" s="67"/>
      <c r="WQ21" s="67"/>
      <c r="WR21" s="67"/>
      <c r="WS21" s="67"/>
      <c r="WT21" s="67"/>
      <c r="WU21" s="67"/>
      <c r="WV21" s="67"/>
      <c r="WW21" s="67"/>
      <c r="WX21" s="67"/>
      <c r="WY21" s="67"/>
      <c r="WZ21" s="67"/>
      <c r="XA21" s="67"/>
      <c r="XB21" s="67"/>
      <c r="XC21" s="67"/>
      <c r="XD21" s="67"/>
      <c r="XE21" s="67"/>
      <c r="XF21" s="67"/>
      <c r="XG21" s="67"/>
      <c r="XH21" s="67"/>
      <c r="XI21" s="67"/>
      <c r="XJ21" s="67"/>
      <c r="XK21" s="67"/>
      <c r="XL21" s="67"/>
      <c r="XM21" s="67"/>
      <c r="XN21" s="67"/>
      <c r="XO21" s="67"/>
      <c r="XP21" s="67"/>
      <c r="XQ21" s="67"/>
      <c r="XR21" s="67"/>
      <c r="XS21" s="67"/>
      <c r="XT21" s="67"/>
      <c r="XU21" s="67"/>
      <c r="XV21" s="67"/>
      <c r="XW21" s="67"/>
      <c r="XX21" s="67"/>
      <c r="XY21" s="67"/>
      <c r="XZ21" s="67"/>
      <c r="YA21" s="67"/>
      <c r="YB21" s="67"/>
      <c r="YC21" s="67"/>
      <c r="YD21" s="67"/>
      <c r="YE21" s="67"/>
      <c r="YF21" s="67"/>
      <c r="YG21" s="67"/>
      <c r="YH21" s="67"/>
      <c r="YI21" s="67"/>
      <c r="YJ21" s="67"/>
      <c r="YK21" s="67"/>
      <c r="YL21" s="67"/>
      <c r="YM21" s="67"/>
      <c r="YN21" s="67"/>
      <c r="YO21" s="67"/>
      <c r="YP21" s="67"/>
      <c r="YQ21" s="67"/>
      <c r="YR21" s="67"/>
      <c r="YS21" s="67"/>
      <c r="YT21" s="67"/>
      <c r="YU21" s="67"/>
      <c r="YV21" s="67"/>
      <c r="YW21" s="67"/>
      <c r="YX21" s="67"/>
      <c r="YY21" s="67"/>
      <c r="YZ21" s="67"/>
      <c r="ZA21" s="67"/>
      <c r="ZB21" s="67"/>
      <c r="ZC21" s="67"/>
      <c r="ZD21" s="67"/>
      <c r="ZE21" s="67"/>
      <c r="ZF21" s="67"/>
      <c r="ZG21" s="67"/>
      <c r="ZH21" s="67"/>
      <c r="ZI21" s="67"/>
      <c r="ZJ21" s="67"/>
      <c r="ZK21" s="67"/>
      <c r="ZL21" s="67"/>
      <c r="ZM21" s="67"/>
      <c r="ZN21" s="67"/>
      <c r="ZO21" s="67"/>
      <c r="ZP21" s="67"/>
      <c r="ZQ21" s="67"/>
      <c r="ZR21" s="67"/>
      <c r="ZS21" s="67"/>
      <c r="ZT21" s="67"/>
      <c r="ZU21" s="67"/>
      <c r="ZV21" s="67"/>
      <c r="ZW21" s="67"/>
      <c r="ZX21" s="67"/>
      <c r="ZY21" s="67"/>
      <c r="ZZ21" s="67"/>
      <c r="AAA21" s="67"/>
      <c r="AAB21" s="67"/>
    </row>
    <row r="22" spans="1:704" s="57" customFormat="1" ht="21.75" customHeight="1" thickBot="1" x14ac:dyDescent="0.3">
      <c r="A22" s="251">
        <f t="shared" si="18"/>
        <v>19</v>
      </c>
      <c r="B22" s="252" t="s">
        <v>113</v>
      </c>
      <c r="C22" s="252">
        <v>71</v>
      </c>
      <c r="D22" s="252" t="s">
        <v>13</v>
      </c>
      <c r="E22" s="253">
        <v>7000</v>
      </c>
      <c r="F22" s="254">
        <v>1634.66</v>
      </c>
      <c r="G22" s="255"/>
      <c r="H22" s="256">
        <v>0</v>
      </c>
      <c r="I22" s="257">
        <v>4000</v>
      </c>
      <c r="J22" s="257">
        <v>0</v>
      </c>
      <c r="K22" s="258">
        <v>0</v>
      </c>
      <c r="L22" s="298">
        <f t="shared" ref="L22:L25" si="82">SUM(H22:K22)</f>
        <v>4000</v>
      </c>
      <c r="M22" s="255"/>
      <c r="N22" s="260">
        <v>100</v>
      </c>
      <c r="O22" s="261">
        <f t="shared" si="0"/>
        <v>6.1174800876023144E-2</v>
      </c>
      <c r="P22" s="262">
        <v>70</v>
      </c>
      <c r="Q22" s="261">
        <f t="shared" si="1"/>
        <v>4.2822360613216204E-2</v>
      </c>
      <c r="R22" s="262">
        <v>0</v>
      </c>
      <c r="S22" s="261">
        <f t="shared" ref="S22:S25" si="83">SUM(R22/F22)</f>
        <v>0</v>
      </c>
      <c r="T22" s="262">
        <v>60</v>
      </c>
      <c r="U22" s="261">
        <f t="shared" ref="U22:U25" si="84">SUM(T22/F22)</f>
        <v>3.6704880525613888E-2</v>
      </c>
      <c r="V22" s="257">
        <v>10</v>
      </c>
      <c r="W22" s="261">
        <f t="shared" si="3"/>
        <v>6.117480087602315E-3</v>
      </c>
      <c r="X22" s="257">
        <v>0</v>
      </c>
      <c r="Y22" s="263">
        <f t="shared" si="4"/>
        <v>0</v>
      </c>
      <c r="Z22" s="264">
        <f t="shared" si="64"/>
        <v>240</v>
      </c>
      <c r="AA22" s="265">
        <f t="shared" si="5"/>
        <v>0.14681952210245555</v>
      </c>
      <c r="AB22" s="266">
        <v>926.5</v>
      </c>
      <c r="AC22" s="267">
        <f t="shared" ref="AC22:AC25" si="85">SUM(AB22-Z22)</f>
        <v>686.5</v>
      </c>
      <c r="AD22" s="268">
        <v>861</v>
      </c>
      <c r="AE22" s="267">
        <f t="shared" si="70"/>
        <v>621</v>
      </c>
      <c r="AF22" s="269">
        <v>485</v>
      </c>
      <c r="AG22" s="261">
        <f t="shared" si="6"/>
        <v>0.29669778424871224</v>
      </c>
      <c r="AH22" s="257">
        <v>143.66</v>
      </c>
      <c r="AI22" s="261">
        <f t="shared" si="7"/>
        <v>8.7883718938494851E-2</v>
      </c>
      <c r="AJ22" s="257">
        <v>270.01</v>
      </c>
      <c r="AK22" s="261">
        <f t="shared" si="8"/>
        <v>0.1651780798453501</v>
      </c>
      <c r="AL22" s="257">
        <v>168.91</v>
      </c>
      <c r="AM22" s="261">
        <f t="shared" si="9"/>
        <v>0.10333035615969069</v>
      </c>
      <c r="AN22" s="257">
        <v>11.26</v>
      </c>
      <c r="AO22" s="263">
        <f t="shared" si="81"/>
        <v>6.888282578640206E-3</v>
      </c>
      <c r="AP22" s="270">
        <f t="shared" si="71"/>
        <v>1078.8399999999999</v>
      </c>
      <c r="AQ22" s="265">
        <f t="shared" si="11"/>
        <v>0.65997822177088805</v>
      </c>
      <c r="AR22" s="266">
        <v>895.08</v>
      </c>
      <c r="AS22" s="267">
        <f t="shared" si="72"/>
        <v>-183.75999999999988</v>
      </c>
      <c r="AT22" s="271">
        <v>827</v>
      </c>
      <c r="AU22" s="272">
        <f t="shared" si="73"/>
        <v>-251.83999999999992</v>
      </c>
      <c r="AV22" s="256">
        <v>0</v>
      </c>
      <c r="AW22" s="257">
        <v>100</v>
      </c>
      <c r="AX22" s="273">
        <v>0</v>
      </c>
      <c r="AY22" s="274">
        <f t="shared" si="12"/>
        <v>100</v>
      </c>
      <c r="AZ22" s="275">
        <f t="shared" si="75"/>
        <v>6.1174800876023144E-2</v>
      </c>
      <c r="BA22" s="255"/>
      <c r="BB22" s="276">
        <f t="shared" si="66"/>
        <v>1634.66</v>
      </c>
      <c r="BC22" s="299">
        <f t="shared" si="15"/>
        <v>1418.84</v>
      </c>
      <c r="BD22" s="277">
        <f t="shared" ref="BD22:BD23" si="86">SUM(F22*10)/100</f>
        <v>163.46600000000001</v>
      </c>
      <c r="BE22" s="278">
        <f t="shared" ref="BE22:BE24" si="87">SUM(BC22+BD22)</f>
        <v>1582.306</v>
      </c>
      <c r="BF22" s="279">
        <f t="shared" si="38"/>
        <v>215.82000000000016</v>
      </c>
      <c r="BG22" s="279">
        <f t="shared" si="78"/>
        <v>52.354000000000042</v>
      </c>
      <c r="BH22" s="280" t="s">
        <v>144</v>
      </c>
      <c r="BI22" s="281">
        <v>500</v>
      </c>
      <c r="BJ22" s="294">
        <v>9</v>
      </c>
      <c r="BK22" s="295">
        <v>8</v>
      </c>
      <c r="BL22" s="296">
        <v>2</v>
      </c>
      <c r="BM22" s="297" t="s">
        <v>157</v>
      </c>
      <c r="BN22" s="68" t="s">
        <v>191</v>
      </c>
      <c r="BO22" s="284">
        <f t="shared" si="40"/>
        <v>19</v>
      </c>
      <c r="BP22" s="252" t="s">
        <v>113</v>
      </c>
      <c r="BQ22" s="252">
        <v>71</v>
      </c>
      <c r="BR22" s="252" t="s">
        <v>13</v>
      </c>
      <c r="BS22" s="253">
        <v>7000</v>
      </c>
      <c r="BT22" s="253">
        <v>1634.66</v>
      </c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90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67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67"/>
      <c r="KA22" s="67"/>
      <c r="KB22" s="67"/>
      <c r="KC22" s="67"/>
      <c r="KD22" s="67"/>
      <c r="KE22" s="67"/>
      <c r="KF22" s="67"/>
      <c r="KG22" s="67"/>
      <c r="KH22" s="67"/>
      <c r="KI22" s="67"/>
      <c r="KJ22" s="67"/>
      <c r="KK22" s="67"/>
      <c r="KL22" s="67"/>
      <c r="KM22" s="67"/>
      <c r="KN22" s="67"/>
      <c r="KO22" s="67"/>
      <c r="KP22" s="67"/>
      <c r="KQ22" s="67"/>
      <c r="KR22" s="67"/>
      <c r="KS22" s="67"/>
      <c r="KT22" s="67"/>
      <c r="KU22" s="67"/>
      <c r="KV22" s="67"/>
      <c r="KW22" s="67"/>
      <c r="KX22" s="67"/>
      <c r="KY22" s="67"/>
      <c r="KZ22" s="67"/>
      <c r="LA22" s="67"/>
      <c r="LB22" s="67"/>
      <c r="LC22" s="67"/>
      <c r="LD22" s="67"/>
      <c r="LE22" s="67"/>
      <c r="LF22" s="67"/>
      <c r="LG22" s="67"/>
      <c r="LH22" s="67"/>
      <c r="LI22" s="67"/>
      <c r="LJ22" s="67"/>
      <c r="LK22" s="67"/>
      <c r="LL22" s="67"/>
      <c r="LM22" s="67"/>
      <c r="LN22" s="67"/>
      <c r="LO22" s="67"/>
      <c r="LP22" s="67"/>
      <c r="LQ22" s="67"/>
      <c r="LR22" s="67"/>
      <c r="LS22" s="67"/>
      <c r="LT22" s="67"/>
      <c r="LU22" s="67"/>
      <c r="LV22" s="67"/>
      <c r="LW22" s="67"/>
      <c r="LX22" s="67"/>
      <c r="LY22" s="67"/>
      <c r="LZ22" s="67"/>
      <c r="MA22" s="67"/>
      <c r="MB22" s="67"/>
      <c r="MC22" s="67"/>
      <c r="MD22" s="67"/>
      <c r="ME22" s="67"/>
      <c r="MF22" s="67"/>
      <c r="MG22" s="67"/>
      <c r="MH22" s="67"/>
      <c r="MI22" s="67"/>
      <c r="MJ22" s="67"/>
      <c r="MK22" s="67"/>
      <c r="ML22" s="67"/>
      <c r="MM22" s="67"/>
      <c r="MN22" s="67"/>
      <c r="MO22" s="67"/>
      <c r="MP22" s="67"/>
      <c r="MQ22" s="67"/>
      <c r="MR22" s="67"/>
      <c r="MS22" s="67"/>
      <c r="MT22" s="67"/>
      <c r="MU22" s="67"/>
      <c r="MV22" s="67"/>
      <c r="MW22" s="67"/>
      <c r="MX22" s="67"/>
      <c r="MY22" s="67"/>
      <c r="MZ22" s="67"/>
      <c r="NA22" s="67"/>
      <c r="NB22" s="67"/>
      <c r="NC22" s="67"/>
      <c r="ND22" s="67"/>
      <c r="NE22" s="67"/>
      <c r="NF22" s="67"/>
      <c r="NG22" s="67"/>
      <c r="NH22" s="67"/>
      <c r="NI22" s="67"/>
      <c r="NJ22" s="67"/>
      <c r="NK22" s="67"/>
      <c r="NL22" s="67"/>
      <c r="NM22" s="67"/>
      <c r="NN22" s="67"/>
      <c r="NO22" s="67"/>
      <c r="NP22" s="67"/>
      <c r="NQ22" s="67"/>
      <c r="NR22" s="67"/>
      <c r="NS22" s="67"/>
      <c r="NT22" s="67"/>
      <c r="NU22" s="67"/>
      <c r="NV22" s="67"/>
      <c r="NW22" s="67"/>
      <c r="NX22" s="67"/>
      <c r="NY22" s="67"/>
      <c r="NZ22" s="67"/>
      <c r="OA22" s="67"/>
      <c r="OB22" s="67"/>
      <c r="OC22" s="67"/>
      <c r="OD22" s="67"/>
      <c r="OE22" s="67"/>
      <c r="OF22" s="67"/>
      <c r="OG22" s="67"/>
      <c r="OH22" s="67"/>
      <c r="OI22" s="67"/>
      <c r="OJ22" s="67"/>
      <c r="OK22" s="67"/>
      <c r="OL22" s="67"/>
      <c r="OM22" s="67"/>
      <c r="ON22" s="67"/>
      <c r="OO22" s="67"/>
      <c r="OP22" s="67"/>
      <c r="OQ22" s="67"/>
      <c r="OR22" s="67"/>
      <c r="OS22" s="67"/>
      <c r="OT22" s="67"/>
      <c r="OU22" s="67"/>
      <c r="OV22" s="67"/>
      <c r="OW22" s="67"/>
      <c r="OX22" s="67"/>
      <c r="OY22" s="67"/>
      <c r="OZ22" s="67"/>
      <c r="PA22" s="67"/>
      <c r="PB22" s="67"/>
      <c r="PC22" s="67"/>
      <c r="PD22" s="67"/>
      <c r="PE22" s="67"/>
      <c r="PF22" s="67"/>
      <c r="PG22" s="67"/>
      <c r="PH22" s="67"/>
      <c r="PI22" s="67"/>
      <c r="PJ22" s="67"/>
      <c r="PK22" s="67"/>
      <c r="PL22" s="67"/>
      <c r="PM22" s="67"/>
      <c r="PN22" s="67"/>
      <c r="PO22" s="67"/>
      <c r="PP22" s="67"/>
      <c r="PQ22" s="67"/>
      <c r="PR22" s="67"/>
      <c r="PS22" s="67"/>
      <c r="PT22" s="67"/>
      <c r="PU22" s="67"/>
      <c r="PV22" s="67"/>
      <c r="PW22" s="67"/>
      <c r="PX22" s="67"/>
      <c r="PY22" s="67"/>
      <c r="PZ22" s="67"/>
      <c r="QA22" s="67"/>
      <c r="QB22" s="67"/>
      <c r="QC22" s="67"/>
      <c r="QD22" s="67"/>
      <c r="QE22" s="67"/>
      <c r="QF22" s="67"/>
      <c r="QG22" s="67"/>
      <c r="QH22" s="67"/>
      <c r="QI22" s="67"/>
      <c r="QJ22" s="67"/>
      <c r="QK22" s="67"/>
      <c r="QL22" s="67"/>
      <c r="QM22" s="67"/>
      <c r="QN22" s="67"/>
      <c r="QO22" s="67"/>
      <c r="QP22" s="67"/>
      <c r="QQ22" s="67"/>
      <c r="QR22" s="67"/>
      <c r="QS22" s="67"/>
      <c r="QT22" s="67"/>
      <c r="QU22" s="67"/>
      <c r="QV22" s="67"/>
      <c r="QW22" s="67"/>
      <c r="QX22" s="67"/>
      <c r="QY22" s="67"/>
      <c r="QZ22" s="67"/>
      <c r="RA22" s="67"/>
      <c r="RB22" s="67"/>
      <c r="RC22" s="67"/>
      <c r="RD22" s="67"/>
      <c r="RE22" s="67"/>
      <c r="RF22" s="67"/>
      <c r="RG22" s="67"/>
      <c r="RH22" s="67"/>
      <c r="RI22" s="67"/>
      <c r="RJ22" s="67"/>
      <c r="RK22" s="67"/>
      <c r="RL22" s="67"/>
      <c r="RM22" s="67"/>
      <c r="RN22" s="67"/>
      <c r="RO22" s="67"/>
      <c r="RP22" s="67"/>
      <c r="RQ22" s="67"/>
      <c r="RR22" s="67"/>
      <c r="RS22" s="67"/>
      <c r="RT22" s="67"/>
      <c r="RU22" s="67"/>
      <c r="RV22" s="67"/>
      <c r="RW22" s="67"/>
      <c r="RX22" s="67"/>
      <c r="RY22" s="67"/>
      <c r="RZ22" s="67"/>
      <c r="SA22" s="67"/>
      <c r="SB22" s="67"/>
      <c r="SC22" s="67"/>
      <c r="SD22" s="67"/>
      <c r="SE22" s="67"/>
      <c r="SF22" s="67"/>
      <c r="SG22" s="67"/>
      <c r="SH22" s="67"/>
      <c r="SI22" s="67"/>
      <c r="SJ22" s="67"/>
      <c r="SK22" s="67"/>
      <c r="SL22" s="67"/>
      <c r="SM22" s="67"/>
      <c r="SN22" s="67"/>
      <c r="SO22" s="67"/>
      <c r="SP22" s="67"/>
      <c r="SQ22" s="67"/>
      <c r="SR22" s="67"/>
      <c r="SS22" s="67"/>
      <c r="ST22" s="67"/>
      <c r="SU22" s="67"/>
      <c r="SV22" s="67"/>
      <c r="SW22" s="67"/>
      <c r="SX22" s="67"/>
      <c r="SY22" s="67"/>
      <c r="SZ22" s="67"/>
      <c r="TA22" s="67"/>
      <c r="TB22" s="67"/>
      <c r="TC22" s="67"/>
      <c r="TD22" s="67"/>
      <c r="TE22" s="67"/>
      <c r="TF22" s="67"/>
      <c r="TG22" s="67"/>
      <c r="TH22" s="67"/>
      <c r="TI22" s="67"/>
      <c r="TJ22" s="67"/>
      <c r="TK22" s="67"/>
      <c r="TL22" s="67"/>
      <c r="TM22" s="67"/>
      <c r="TN22" s="67"/>
      <c r="TO22" s="67"/>
      <c r="TP22" s="67"/>
      <c r="TQ22" s="67"/>
      <c r="TR22" s="67"/>
      <c r="TS22" s="67"/>
      <c r="TT22" s="67"/>
      <c r="TU22" s="67"/>
      <c r="TV22" s="67"/>
      <c r="TW22" s="67"/>
      <c r="TX22" s="67"/>
      <c r="TY22" s="67"/>
      <c r="TZ22" s="67"/>
      <c r="UA22" s="67"/>
      <c r="UB22" s="67"/>
      <c r="UC22" s="67"/>
      <c r="UD22" s="67"/>
      <c r="UE22" s="67"/>
      <c r="UF22" s="67"/>
      <c r="UG22" s="67"/>
      <c r="UH22" s="67"/>
      <c r="UI22" s="67"/>
      <c r="UJ22" s="67"/>
      <c r="UK22" s="67"/>
      <c r="UL22" s="67"/>
      <c r="UM22" s="67"/>
      <c r="UN22" s="67"/>
      <c r="UO22" s="67"/>
      <c r="UP22" s="67"/>
      <c r="UQ22" s="67"/>
      <c r="UR22" s="67"/>
      <c r="US22" s="67"/>
      <c r="UT22" s="67"/>
      <c r="UU22" s="67"/>
      <c r="UV22" s="67"/>
      <c r="UW22" s="67"/>
      <c r="UX22" s="67"/>
      <c r="UY22" s="67"/>
      <c r="UZ22" s="67"/>
      <c r="VA22" s="67"/>
      <c r="VB22" s="67"/>
      <c r="VC22" s="67"/>
      <c r="VD22" s="67"/>
      <c r="VE22" s="67"/>
      <c r="VF22" s="67"/>
      <c r="VG22" s="67"/>
      <c r="VH22" s="67"/>
      <c r="VI22" s="67"/>
      <c r="VJ22" s="67"/>
      <c r="VK22" s="67"/>
      <c r="VL22" s="67"/>
      <c r="VM22" s="67"/>
      <c r="VN22" s="67"/>
      <c r="VO22" s="67"/>
      <c r="VP22" s="67"/>
      <c r="VQ22" s="67"/>
      <c r="VR22" s="67"/>
      <c r="VS22" s="67"/>
      <c r="VT22" s="67"/>
      <c r="VU22" s="67"/>
      <c r="VV22" s="67"/>
      <c r="VW22" s="67"/>
      <c r="VX22" s="67"/>
      <c r="VY22" s="67"/>
      <c r="VZ22" s="67"/>
      <c r="WA22" s="67"/>
      <c r="WB22" s="67"/>
      <c r="WC22" s="67"/>
      <c r="WD22" s="67"/>
      <c r="WE22" s="67"/>
      <c r="WF22" s="67"/>
      <c r="WG22" s="67"/>
      <c r="WH22" s="67"/>
      <c r="WI22" s="67"/>
      <c r="WJ22" s="67"/>
      <c r="WK22" s="67"/>
      <c r="WL22" s="67"/>
      <c r="WM22" s="67"/>
      <c r="WN22" s="67"/>
      <c r="WO22" s="67"/>
      <c r="WP22" s="67"/>
      <c r="WQ22" s="67"/>
      <c r="WR22" s="67"/>
      <c r="WS22" s="67"/>
      <c r="WT22" s="67"/>
      <c r="WU22" s="67"/>
      <c r="WV22" s="67"/>
      <c r="WW22" s="67"/>
      <c r="WX22" s="67"/>
      <c r="WY22" s="67"/>
      <c r="WZ22" s="67"/>
      <c r="XA22" s="67"/>
      <c r="XB22" s="67"/>
      <c r="XC22" s="67"/>
      <c r="XD22" s="67"/>
      <c r="XE22" s="67"/>
      <c r="XF22" s="67"/>
      <c r="XG22" s="67"/>
      <c r="XH22" s="67"/>
      <c r="XI22" s="67"/>
      <c r="XJ22" s="67"/>
      <c r="XK22" s="67"/>
      <c r="XL22" s="67"/>
      <c r="XM22" s="67"/>
      <c r="XN22" s="67"/>
      <c r="XO22" s="67"/>
      <c r="XP22" s="67"/>
      <c r="XQ22" s="67"/>
      <c r="XR22" s="67"/>
      <c r="XS22" s="67"/>
      <c r="XT22" s="67"/>
      <c r="XU22" s="67"/>
      <c r="XV22" s="67"/>
      <c r="XW22" s="67"/>
      <c r="XX22" s="67"/>
      <c r="XY22" s="67"/>
      <c r="XZ22" s="67"/>
      <c r="YA22" s="67"/>
      <c r="YB22" s="67"/>
      <c r="YC22" s="67"/>
      <c r="YD22" s="67"/>
      <c r="YE22" s="67"/>
      <c r="YF22" s="67"/>
      <c r="YG22" s="67"/>
      <c r="YH22" s="67"/>
      <c r="YI22" s="67"/>
      <c r="YJ22" s="67"/>
      <c r="YK22" s="67"/>
      <c r="YL22" s="67"/>
      <c r="YM22" s="67"/>
      <c r="YN22" s="67"/>
      <c r="YO22" s="67"/>
      <c r="YP22" s="67"/>
      <c r="YQ22" s="67"/>
      <c r="YR22" s="67"/>
      <c r="YS22" s="67"/>
      <c r="YT22" s="67"/>
      <c r="YU22" s="67"/>
      <c r="YV22" s="67"/>
      <c r="YW22" s="67"/>
      <c r="YX22" s="67"/>
      <c r="YY22" s="67"/>
      <c r="YZ22" s="67"/>
      <c r="ZA22" s="67"/>
      <c r="ZB22" s="67"/>
      <c r="ZC22" s="67"/>
      <c r="ZD22" s="67"/>
      <c r="ZE22" s="67"/>
      <c r="ZF22" s="67"/>
      <c r="ZG22" s="67"/>
      <c r="ZH22" s="67"/>
      <c r="ZI22" s="67"/>
      <c r="ZJ22" s="67"/>
      <c r="ZK22" s="67"/>
      <c r="ZL22" s="67"/>
      <c r="ZM22" s="67"/>
      <c r="ZN22" s="67"/>
      <c r="ZO22" s="67"/>
      <c r="ZP22" s="67"/>
      <c r="ZQ22" s="67"/>
      <c r="ZR22" s="67"/>
      <c r="ZS22" s="67"/>
      <c r="ZT22" s="67"/>
      <c r="ZU22" s="67"/>
      <c r="ZV22" s="67"/>
      <c r="ZW22" s="67"/>
      <c r="ZX22" s="67"/>
      <c r="ZY22" s="67"/>
      <c r="ZZ22" s="67"/>
      <c r="AAA22" s="67"/>
      <c r="AAB22" s="67"/>
    </row>
    <row r="23" spans="1:704" s="56" customFormat="1" ht="21.75" customHeight="1" thickBot="1" x14ac:dyDescent="0.3">
      <c r="A23" s="217">
        <f t="shared" si="18"/>
        <v>20</v>
      </c>
      <c r="B23" s="218" t="s">
        <v>94</v>
      </c>
      <c r="C23" s="218">
        <v>70</v>
      </c>
      <c r="D23" s="218" t="s">
        <v>13</v>
      </c>
      <c r="E23" s="219">
        <v>20000</v>
      </c>
      <c r="F23" s="220">
        <v>1904.13</v>
      </c>
      <c r="G23" s="286"/>
      <c r="H23" s="221">
        <v>0</v>
      </c>
      <c r="I23" s="222">
        <v>0</v>
      </c>
      <c r="J23" s="222">
        <v>0</v>
      </c>
      <c r="K23" s="223">
        <v>0</v>
      </c>
      <c r="L23" s="224">
        <f t="shared" si="82"/>
        <v>0</v>
      </c>
      <c r="M23" s="286"/>
      <c r="N23" s="225">
        <v>300</v>
      </c>
      <c r="O23" s="226">
        <f t="shared" si="0"/>
        <v>0.15755226796489735</v>
      </c>
      <c r="P23" s="227">
        <v>50</v>
      </c>
      <c r="Q23" s="226">
        <f t="shared" si="1"/>
        <v>2.6258711327482892E-2</v>
      </c>
      <c r="R23" s="227">
        <v>100</v>
      </c>
      <c r="S23" s="226">
        <f t="shared" si="83"/>
        <v>5.2517422654965784E-2</v>
      </c>
      <c r="T23" s="227">
        <v>150</v>
      </c>
      <c r="U23" s="226">
        <f t="shared" si="84"/>
        <v>7.8776133982448676E-2</v>
      </c>
      <c r="V23" s="222">
        <v>0</v>
      </c>
      <c r="W23" s="226">
        <f t="shared" si="3"/>
        <v>0</v>
      </c>
      <c r="X23" s="222">
        <v>50</v>
      </c>
      <c r="Y23" s="228">
        <f t="shared" si="4"/>
        <v>2.6258711327482892E-2</v>
      </c>
      <c r="Z23" s="229">
        <f t="shared" si="64"/>
        <v>650</v>
      </c>
      <c r="AA23" s="230">
        <f t="shared" si="5"/>
        <v>0.34136324725727757</v>
      </c>
      <c r="AB23" s="231">
        <v>926.5</v>
      </c>
      <c r="AC23" s="232">
        <f t="shared" si="85"/>
        <v>276.5</v>
      </c>
      <c r="AD23" s="233">
        <v>861</v>
      </c>
      <c r="AE23" s="232">
        <f t="shared" si="70"/>
        <v>211</v>
      </c>
      <c r="AF23" s="234">
        <v>636</v>
      </c>
      <c r="AG23" s="226">
        <f t="shared" si="6"/>
        <v>0.33401080808558237</v>
      </c>
      <c r="AH23" s="222">
        <v>77.52</v>
      </c>
      <c r="AI23" s="226">
        <f t="shared" si="7"/>
        <v>4.0711506042129475E-2</v>
      </c>
      <c r="AJ23" s="222">
        <v>102.16</v>
      </c>
      <c r="AK23" s="226">
        <f t="shared" si="8"/>
        <v>5.3651798984313041E-2</v>
      </c>
      <c r="AL23" s="222">
        <v>208.01</v>
      </c>
      <c r="AM23" s="226">
        <f t="shared" si="9"/>
        <v>0.10924149086459432</v>
      </c>
      <c r="AN23" s="222">
        <v>42.84</v>
      </c>
      <c r="AO23" s="228">
        <f t="shared" ref="AO23:AO25" si="88">SUM(AN23/F23)</f>
        <v>2.2498463865387341E-2</v>
      </c>
      <c r="AP23" s="235">
        <f t="shared" si="71"/>
        <v>1066.53</v>
      </c>
      <c r="AQ23" s="230">
        <f t="shared" si="11"/>
        <v>0.56011406784200657</v>
      </c>
      <c r="AR23" s="231">
        <v>895.08</v>
      </c>
      <c r="AS23" s="232">
        <f t="shared" si="72"/>
        <v>-171.44999999999993</v>
      </c>
      <c r="AT23" s="236">
        <v>827</v>
      </c>
      <c r="AU23" s="237">
        <f t="shared" si="73"/>
        <v>-239.52999999999997</v>
      </c>
      <c r="AV23" s="221">
        <v>0</v>
      </c>
      <c r="AW23" s="222">
        <v>0</v>
      </c>
      <c r="AX23" s="238">
        <v>0</v>
      </c>
      <c r="AY23" s="239">
        <f t="shared" si="12"/>
        <v>0</v>
      </c>
      <c r="AZ23" s="240">
        <f t="shared" si="75"/>
        <v>0</v>
      </c>
      <c r="BA23" s="286"/>
      <c r="BB23" s="288">
        <f t="shared" si="66"/>
        <v>1904.13</v>
      </c>
      <c r="BC23" s="241">
        <f t="shared" si="15"/>
        <v>1716.53</v>
      </c>
      <c r="BD23" s="241">
        <f t="shared" si="86"/>
        <v>190.41300000000004</v>
      </c>
      <c r="BE23" s="242">
        <f t="shared" si="87"/>
        <v>1906.943</v>
      </c>
      <c r="BF23" s="243">
        <f t="shared" si="38"/>
        <v>187.60000000000014</v>
      </c>
      <c r="BG23" s="243">
        <f t="shared" si="78"/>
        <v>-2.8129999999998745</v>
      </c>
      <c r="BH23" s="244" t="s">
        <v>147</v>
      </c>
      <c r="BI23" s="245">
        <v>500</v>
      </c>
      <c r="BJ23" s="290">
        <v>4</v>
      </c>
      <c r="BK23" s="291">
        <v>10</v>
      </c>
      <c r="BL23" s="292">
        <v>4</v>
      </c>
      <c r="BM23" s="293" t="s">
        <v>175</v>
      </c>
      <c r="BN23" s="206" t="s">
        <v>199</v>
      </c>
      <c r="BO23" s="250">
        <f t="shared" si="40"/>
        <v>20</v>
      </c>
      <c r="BP23" s="218" t="s">
        <v>94</v>
      </c>
      <c r="BQ23" s="218">
        <v>70</v>
      </c>
      <c r="BR23" s="218" t="s">
        <v>13</v>
      </c>
      <c r="BS23" s="219">
        <v>20000</v>
      </c>
      <c r="BT23" s="219">
        <v>1904.13</v>
      </c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90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  <c r="JK23" s="67"/>
      <c r="JL23" s="67"/>
      <c r="JM23" s="67"/>
      <c r="JN23" s="67"/>
      <c r="JO23" s="67"/>
      <c r="JP23" s="67"/>
      <c r="JQ23" s="67"/>
      <c r="JR23" s="67"/>
      <c r="JS23" s="67"/>
      <c r="JT23" s="67"/>
      <c r="JU23" s="67"/>
      <c r="JV23" s="67"/>
      <c r="JW23" s="67"/>
      <c r="JX23" s="67"/>
      <c r="JY23" s="67"/>
      <c r="JZ23" s="67"/>
      <c r="KA23" s="67"/>
      <c r="KB23" s="67"/>
      <c r="KC23" s="67"/>
      <c r="KD23" s="67"/>
      <c r="KE23" s="67"/>
      <c r="KF23" s="67"/>
      <c r="KG23" s="67"/>
      <c r="KH23" s="67"/>
      <c r="KI23" s="67"/>
      <c r="KJ23" s="67"/>
      <c r="KK23" s="67"/>
      <c r="KL23" s="67"/>
      <c r="KM23" s="67"/>
      <c r="KN23" s="67"/>
      <c r="KO23" s="67"/>
      <c r="KP23" s="67"/>
      <c r="KQ23" s="67"/>
      <c r="KR23" s="67"/>
      <c r="KS23" s="67"/>
      <c r="KT23" s="67"/>
      <c r="KU23" s="67"/>
      <c r="KV23" s="67"/>
      <c r="KW23" s="67"/>
      <c r="KX23" s="67"/>
      <c r="KY23" s="67"/>
      <c r="KZ23" s="67"/>
      <c r="LA23" s="67"/>
      <c r="LB23" s="67"/>
      <c r="LC23" s="67"/>
      <c r="LD23" s="67"/>
      <c r="LE23" s="67"/>
      <c r="LF23" s="67"/>
      <c r="LG23" s="67"/>
      <c r="LH23" s="67"/>
      <c r="LI23" s="67"/>
      <c r="LJ23" s="67"/>
      <c r="LK23" s="67"/>
      <c r="LL23" s="67"/>
      <c r="LM23" s="67"/>
      <c r="LN23" s="67"/>
      <c r="LO23" s="67"/>
      <c r="LP23" s="67"/>
      <c r="LQ23" s="67"/>
      <c r="LR23" s="67"/>
      <c r="LS23" s="67"/>
      <c r="LT23" s="67"/>
      <c r="LU23" s="67"/>
      <c r="LV23" s="67"/>
      <c r="LW23" s="67"/>
      <c r="LX23" s="67"/>
      <c r="LY23" s="67"/>
      <c r="LZ23" s="67"/>
      <c r="MA23" s="67"/>
      <c r="MB23" s="67"/>
      <c r="MC23" s="67"/>
      <c r="MD23" s="67"/>
      <c r="ME23" s="67"/>
      <c r="MF23" s="67"/>
      <c r="MG23" s="67"/>
      <c r="MH23" s="67"/>
      <c r="MI23" s="67"/>
      <c r="MJ23" s="67"/>
      <c r="MK23" s="67"/>
      <c r="ML23" s="67"/>
      <c r="MM23" s="67"/>
      <c r="MN23" s="67"/>
      <c r="MO23" s="67"/>
      <c r="MP23" s="67"/>
      <c r="MQ23" s="67"/>
      <c r="MR23" s="67"/>
      <c r="MS23" s="67"/>
      <c r="MT23" s="67"/>
      <c r="MU23" s="67"/>
      <c r="MV23" s="67"/>
      <c r="MW23" s="67"/>
      <c r="MX23" s="67"/>
      <c r="MY23" s="67"/>
      <c r="MZ23" s="67"/>
      <c r="NA23" s="67"/>
      <c r="NB23" s="67"/>
      <c r="NC23" s="67"/>
      <c r="ND23" s="67"/>
      <c r="NE23" s="67"/>
      <c r="NF23" s="67"/>
      <c r="NG23" s="67"/>
      <c r="NH23" s="67"/>
      <c r="NI23" s="67"/>
      <c r="NJ23" s="67"/>
      <c r="NK23" s="67"/>
      <c r="NL23" s="67"/>
      <c r="NM23" s="67"/>
      <c r="NN23" s="67"/>
      <c r="NO23" s="67"/>
      <c r="NP23" s="67"/>
      <c r="NQ23" s="67"/>
      <c r="NR23" s="67"/>
      <c r="NS23" s="67"/>
      <c r="NT23" s="67"/>
      <c r="NU23" s="67"/>
      <c r="NV23" s="67"/>
      <c r="NW23" s="67"/>
      <c r="NX23" s="67"/>
      <c r="NY23" s="67"/>
      <c r="NZ23" s="67"/>
      <c r="OA23" s="67"/>
      <c r="OB23" s="67"/>
      <c r="OC23" s="67"/>
      <c r="OD23" s="67"/>
      <c r="OE23" s="67"/>
      <c r="OF23" s="67"/>
      <c r="OG23" s="67"/>
      <c r="OH23" s="67"/>
      <c r="OI23" s="67"/>
      <c r="OJ23" s="67"/>
      <c r="OK23" s="67"/>
      <c r="OL23" s="67"/>
      <c r="OM23" s="67"/>
      <c r="ON23" s="67"/>
      <c r="OO23" s="67"/>
      <c r="OP23" s="67"/>
      <c r="OQ23" s="67"/>
      <c r="OR23" s="67"/>
      <c r="OS23" s="67"/>
      <c r="OT23" s="67"/>
      <c r="OU23" s="67"/>
      <c r="OV23" s="67"/>
      <c r="OW23" s="67"/>
      <c r="OX23" s="67"/>
      <c r="OY23" s="67"/>
      <c r="OZ23" s="67"/>
      <c r="PA23" s="67"/>
      <c r="PB23" s="67"/>
      <c r="PC23" s="67"/>
      <c r="PD23" s="67"/>
      <c r="PE23" s="67"/>
      <c r="PF23" s="67"/>
      <c r="PG23" s="67"/>
      <c r="PH23" s="67"/>
      <c r="PI23" s="67"/>
      <c r="PJ23" s="67"/>
      <c r="PK23" s="67"/>
      <c r="PL23" s="67"/>
      <c r="PM23" s="67"/>
      <c r="PN23" s="67"/>
      <c r="PO23" s="67"/>
      <c r="PP23" s="67"/>
      <c r="PQ23" s="67"/>
      <c r="PR23" s="67"/>
      <c r="PS23" s="67"/>
      <c r="PT23" s="67"/>
      <c r="PU23" s="67"/>
      <c r="PV23" s="67"/>
      <c r="PW23" s="67"/>
      <c r="PX23" s="67"/>
      <c r="PY23" s="67"/>
      <c r="PZ23" s="67"/>
      <c r="QA23" s="67"/>
      <c r="QB23" s="67"/>
      <c r="QC23" s="67"/>
      <c r="QD23" s="67"/>
      <c r="QE23" s="67"/>
      <c r="QF23" s="67"/>
      <c r="QG23" s="67"/>
      <c r="QH23" s="67"/>
      <c r="QI23" s="67"/>
      <c r="QJ23" s="67"/>
      <c r="QK23" s="67"/>
      <c r="QL23" s="67"/>
      <c r="QM23" s="67"/>
      <c r="QN23" s="67"/>
      <c r="QO23" s="67"/>
      <c r="QP23" s="67"/>
      <c r="QQ23" s="67"/>
      <c r="QR23" s="67"/>
      <c r="QS23" s="67"/>
      <c r="QT23" s="67"/>
      <c r="QU23" s="67"/>
      <c r="QV23" s="67"/>
      <c r="QW23" s="67"/>
      <c r="QX23" s="67"/>
      <c r="QY23" s="67"/>
      <c r="QZ23" s="67"/>
      <c r="RA23" s="67"/>
      <c r="RB23" s="67"/>
      <c r="RC23" s="67"/>
      <c r="RD23" s="67"/>
      <c r="RE23" s="67"/>
      <c r="RF23" s="67"/>
      <c r="RG23" s="67"/>
      <c r="RH23" s="67"/>
      <c r="RI23" s="67"/>
      <c r="RJ23" s="67"/>
      <c r="RK23" s="67"/>
      <c r="RL23" s="67"/>
      <c r="RM23" s="67"/>
      <c r="RN23" s="67"/>
      <c r="RO23" s="67"/>
      <c r="RP23" s="67"/>
      <c r="RQ23" s="67"/>
      <c r="RR23" s="67"/>
      <c r="RS23" s="67"/>
      <c r="RT23" s="67"/>
      <c r="RU23" s="67"/>
      <c r="RV23" s="67"/>
      <c r="RW23" s="67"/>
      <c r="RX23" s="67"/>
      <c r="RY23" s="67"/>
      <c r="RZ23" s="67"/>
      <c r="SA23" s="67"/>
      <c r="SB23" s="67"/>
      <c r="SC23" s="67"/>
      <c r="SD23" s="67"/>
      <c r="SE23" s="67"/>
      <c r="SF23" s="67"/>
      <c r="SG23" s="67"/>
      <c r="SH23" s="67"/>
      <c r="SI23" s="67"/>
      <c r="SJ23" s="67"/>
      <c r="SK23" s="67"/>
      <c r="SL23" s="67"/>
      <c r="SM23" s="67"/>
      <c r="SN23" s="67"/>
      <c r="SO23" s="67"/>
      <c r="SP23" s="67"/>
      <c r="SQ23" s="67"/>
      <c r="SR23" s="67"/>
      <c r="SS23" s="67"/>
      <c r="ST23" s="67"/>
      <c r="SU23" s="67"/>
      <c r="SV23" s="67"/>
      <c r="SW23" s="67"/>
      <c r="SX23" s="67"/>
      <c r="SY23" s="67"/>
      <c r="SZ23" s="67"/>
      <c r="TA23" s="67"/>
      <c r="TB23" s="67"/>
      <c r="TC23" s="67"/>
      <c r="TD23" s="67"/>
      <c r="TE23" s="67"/>
      <c r="TF23" s="67"/>
      <c r="TG23" s="67"/>
      <c r="TH23" s="67"/>
      <c r="TI23" s="67"/>
      <c r="TJ23" s="67"/>
      <c r="TK23" s="67"/>
      <c r="TL23" s="67"/>
      <c r="TM23" s="67"/>
      <c r="TN23" s="67"/>
      <c r="TO23" s="67"/>
      <c r="TP23" s="67"/>
      <c r="TQ23" s="67"/>
      <c r="TR23" s="67"/>
      <c r="TS23" s="67"/>
      <c r="TT23" s="67"/>
      <c r="TU23" s="67"/>
      <c r="TV23" s="67"/>
      <c r="TW23" s="67"/>
      <c r="TX23" s="67"/>
      <c r="TY23" s="67"/>
      <c r="TZ23" s="67"/>
      <c r="UA23" s="67"/>
      <c r="UB23" s="67"/>
      <c r="UC23" s="67"/>
      <c r="UD23" s="67"/>
      <c r="UE23" s="67"/>
      <c r="UF23" s="67"/>
      <c r="UG23" s="67"/>
      <c r="UH23" s="67"/>
      <c r="UI23" s="67"/>
      <c r="UJ23" s="67"/>
      <c r="UK23" s="67"/>
      <c r="UL23" s="67"/>
      <c r="UM23" s="67"/>
      <c r="UN23" s="67"/>
      <c r="UO23" s="67"/>
      <c r="UP23" s="67"/>
      <c r="UQ23" s="67"/>
      <c r="UR23" s="67"/>
      <c r="US23" s="67"/>
      <c r="UT23" s="67"/>
      <c r="UU23" s="67"/>
      <c r="UV23" s="67"/>
      <c r="UW23" s="67"/>
      <c r="UX23" s="67"/>
      <c r="UY23" s="67"/>
      <c r="UZ23" s="67"/>
      <c r="VA23" s="67"/>
      <c r="VB23" s="67"/>
      <c r="VC23" s="67"/>
      <c r="VD23" s="67"/>
      <c r="VE23" s="67"/>
      <c r="VF23" s="67"/>
      <c r="VG23" s="67"/>
      <c r="VH23" s="67"/>
      <c r="VI23" s="67"/>
      <c r="VJ23" s="67"/>
      <c r="VK23" s="67"/>
      <c r="VL23" s="67"/>
      <c r="VM23" s="67"/>
      <c r="VN23" s="67"/>
      <c r="VO23" s="67"/>
      <c r="VP23" s="67"/>
      <c r="VQ23" s="67"/>
      <c r="VR23" s="67"/>
      <c r="VS23" s="67"/>
      <c r="VT23" s="67"/>
      <c r="VU23" s="67"/>
      <c r="VV23" s="67"/>
      <c r="VW23" s="67"/>
      <c r="VX23" s="67"/>
      <c r="VY23" s="67"/>
      <c r="VZ23" s="67"/>
      <c r="WA23" s="67"/>
      <c r="WB23" s="67"/>
      <c r="WC23" s="67"/>
      <c r="WD23" s="67"/>
      <c r="WE23" s="67"/>
      <c r="WF23" s="67"/>
      <c r="WG23" s="67"/>
      <c r="WH23" s="67"/>
      <c r="WI23" s="67"/>
      <c r="WJ23" s="67"/>
      <c r="WK23" s="67"/>
      <c r="WL23" s="67"/>
      <c r="WM23" s="67"/>
      <c r="WN23" s="67"/>
      <c r="WO23" s="67"/>
      <c r="WP23" s="67"/>
      <c r="WQ23" s="67"/>
      <c r="WR23" s="67"/>
      <c r="WS23" s="67"/>
      <c r="WT23" s="67"/>
      <c r="WU23" s="67"/>
      <c r="WV23" s="67"/>
      <c r="WW23" s="67"/>
      <c r="WX23" s="67"/>
      <c r="WY23" s="67"/>
      <c r="WZ23" s="67"/>
      <c r="XA23" s="67"/>
      <c r="XB23" s="67"/>
      <c r="XC23" s="67"/>
      <c r="XD23" s="67"/>
      <c r="XE23" s="67"/>
      <c r="XF23" s="67"/>
      <c r="XG23" s="67"/>
      <c r="XH23" s="67"/>
      <c r="XI23" s="67"/>
      <c r="XJ23" s="67"/>
      <c r="XK23" s="67"/>
      <c r="XL23" s="67"/>
      <c r="XM23" s="67"/>
      <c r="XN23" s="67"/>
      <c r="XO23" s="67"/>
      <c r="XP23" s="67"/>
      <c r="XQ23" s="67"/>
      <c r="XR23" s="67"/>
      <c r="XS23" s="67"/>
      <c r="XT23" s="67"/>
      <c r="XU23" s="67"/>
      <c r="XV23" s="67"/>
      <c r="XW23" s="67"/>
      <c r="XX23" s="67"/>
      <c r="XY23" s="67"/>
      <c r="XZ23" s="67"/>
      <c r="YA23" s="67"/>
      <c r="YB23" s="67"/>
      <c r="YC23" s="67"/>
      <c r="YD23" s="67"/>
      <c r="YE23" s="67"/>
      <c r="YF23" s="67"/>
      <c r="YG23" s="67"/>
      <c r="YH23" s="67"/>
      <c r="YI23" s="67"/>
      <c r="YJ23" s="67"/>
      <c r="YK23" s="67"/>
      <c r="YL23" s="67"/>
      <c r="YM23" s="67"/>
      <c r="YN23" s="67"/>
      <c r="YO23" s="67"/>
      <c r="YP23" s="67"/>
      <c r="YQ23" s="67"/>
      <c r="YR23" s="67"/>
      <c r="YS23" s="67"/>
      <c r="YT23" s="67"/>
      <c r="YU23" s="67"/>
      <c r="YV23" s="67"/>
      <c r="YW23" s="67"/>
      <c r="YX23" s="67"/>
      <c r="YY23" s="67"/>
      <c r="YZ23" s="67"/>
      <c r="ZA23" s="67"/>
      <c r="ZB23" s="67"/>
      <c r="ZC23" s="67"/>
      <c r="ZD23" s="67"/>
      <c r="ZE23" s="67"/>
      <c r="ZF23" s="67"/>
      <c r="ZG23" s="67"/>
      <c r="ZH23" s="67"/>
      <c r="ZI23" s="67"/>
      <c r="ZJ23" s="67"/>
      <c r="ZK23" s="67"/>
      <c r="ZL23" s="67"/>
      <c r="ZM23" s="67"/>
      <c r="ZN23" s="67"/>
      <c r="ZO23" s="67"/>
      <c r="ZP23" s="67"/>
      <c r="ZQ23" s="67"/>
      <c r="ZR23" s="67"/>
      <c r="ZS23" s="67"/>
      <c r="ZT23" s="67"/>
      <c r="ZU23" s="67"/>
      <c r="ZV23" s="67"/>
      <c r="ZW23" s="67"/>
      <c r="ZX23" s="67"/>
      <c r="ZY23" s="67"/>
      <c r="ZZ23" s="67"/>
      <c r="AAA23" s="67"/>
      <c r="AAB23" s="67"/>
    </row>
    <row r="24" spans="1:704" s="57" customFormat="1" ht="21.75" customHeight="1" thickBot="1" x14ac:dyDescent="0.3">
      <c r="A24" s="251">
        <f t="shared" si="18"/>
        <v>21</v>
      </c>
      <c r="B24" s="252" t="s">
        <v>94</v>
      </c>
      <c r="C24" s="252">
        <v>73</v>
      </c>
      <c r="D24" s="252" t="s">
        <v>13</v>
      </c>
      <c r="E24" s="253">
        <v>6500</v>
      </c>
      <c r="F24" s="254">
        <v>1802.39</v>
      </c>
      <c r="G24" s="255"/>
      <c r="H24" s="256">
        <v>3000</v>
      </c>
      <c r="I24" s="257">
        <v>2700</v>
      </c>
      <c r="J24" s="257">
        <v>0</v>
      </c>
      <c r="K24" s="258">
        <v>0</v>
      </c>
      <c r="L24" s="298">
        <f t="shared" si="82"/>
        <v>5700</v>
      </c>
      <c r="M24" s="255"/>
      <c r="N24" s="260">
        <v>400</v>
      </c>
      <c r="O24" s="261">
        <f t="shared" si="0"/>
        <v>0.22192755175073095</v>
      </c>
      <c r="P24" s="262">
        <v>40</v>
      </c>
      <c r="Q24" s="261">
        <f t="shared" si="1"/>
        <v>2.2192755175073096E-2</v>
      </c>
      <c r="R24" s="262">
        <v>200</v>
      </c>
      <c r="S24" s="261">
        <f t="shared" si="83"/>
        <v>0.11096377587536548</v>
      </c>
      <c r="T24" s="262">
        <v>200</v>
      </c>
      <c r="U24" s="261">
        <f t="shared" si="84"/>
        <v>0.11096377587536548</v>
      </c>
      <c r="V24" s="257">
        <v>0</v>
      </c>
      <c r="W24" s="261">
        <f t="shared" si="3"/>
        <v>0</v>
      </c>
      <c r="X24" s="257">
        <v>100</v>
      </c>
      <c r="Y24" s="263">
        <f t="shared" si="4"/>
        <v>5.5481887937682738E-2</v>
      </c>
      <c r="Z24" s="264">
        <f t="shared" si="64"/>
        <v>940</v>
      </c>
      <c r="AA24" s="265">
        <f t="shared" si="5"/>
        <v>0.5215297466142178</v>
      </c>
      <c r="AB24" s="266">
        <v>926.5</v>
      </c>
      <c r="AC24" s="267">
        <f t="shared" si="85"/>
        <v>-13.5</v>
      </c>
      <c r="AD24" s="268">
        <v>861</v>
      </c>
      <c r="AE24" s="267">
        <f t="shared" si="70"/>
        <v>-79</v>
      </c>
      <c r="AF24" s="269">
        <v>200</v>
      </c>
      <c r="AG24" s="261">
        <f t="shared" si="6"/>
        <v>0.11096377587536548</v>
      </c>
      <c r="AH24" s="257">
        <v>66</v>
      </c>
      <c r="AI24" s="261">
        <f t="shared" si="7"/>
        <v>3.6618046038870609E-2</v>
      </c>
      <c r="AJ24" s="257">
        <v>43</v>
      </c>
      <c r="AK24" s="261">
        <f t="shared" si="8"/>
        <v>2.3857211813203577E-2</v>
      </c>
      <c r="AL24" s="257">
        <v>0</v>
      </c>
      <c r="AM24" s="261">
        <f t="shared" si="9"/>
        <v>0</v>
      </c>
      <c r="AN24" s="257">
        <v>0</v>
      </c>
      <c r="AO24" s="263">
        <f t="shared" si="88"/>
        <v>0</v>
      </c>
      <c r="AP24" s="270">
        <f t="shared" si="71"/>
        <v>309</v>
      </c>
      <c r="AQ24" s="265">
        <f t="shared" si="11"/>
        <v>0.17143903372743965</v>
      </c>
      <c r="AR24" s="266">
        <v>895.08</v>
      </c>
      <c r="AS24" s="267">
        <f t="shared" si="72"/>
        <v>586.08000000000004</v>
      </c>
      <c r="AT24" s="271">
        <v>827</v>
      </c>
      <c r="AU24" s="272">
        <f t="shared" si="73"/>
        <v>518</v>
      </c>
      <c r="AV24" s="256">
        <v>0</v>
      </c>
      <c r="AW24" s="257">
        <v>0</v>
      </c>
      <c r="AX24" s="273">
        <v>0</v>
      </c>
      <c r="AY24" s="274">
        <v>0</v>
      </c>
      <c r="AZ24" s="275">
        <f t="shared" si="75"/>
        <v>0</v>
      </c>
      <c r="BA24" s="255"/>
      <c r="BB24" s="276">
        <f t="shared" si="66"/>
        <v>1802.39</v>
      </c>
      <c r="BC24" s="299">
        <f t="shared" si="15"/>
        <v>1249</v>
      </c>
      <c r="BD24" s="277">
        <f>SUM(F24*15)/100</f>
        <v>270.35850000000005</v>
      </c>
      <c r="BE24" s="278">
        <f t="shared" si="87"/>
        <v>1519.3585</v>
      </c>
      <c r="BF24" s="279">
        <f t="shared" si="38"/>
        <v>553.3900000000001</v>
      </c>
      <c r="BG24" s="279">
        <f t="shared" si="78"/>
        <v>283.03150000000005</v>
      </c>
      <c r="BH24" s="280" t="s">
        <v>146</v>
      </c>
      <c r="BI24" s="281">
        <v>300</v>
      </c>
      <c r="BJ24" s="294">
        <v>3</v>
      </c>
      <c r="BK24" s="295">
        <v>10</v>
      </c>
      <c r="BL24" s="296">
        <v>0</v>
      </c>
      <c r="BM24" s="297" t="s">
        <v>160</v>
      </c>
      <c r="BN24" s="68" t="s">
        <v>200</v>
      </c>
      <c r="BO24" s="284">
        <f t="shared" si="40"/>
        <v>21</v>
      </c>
      <c r="BP24" s="252" t="s">
        <v>94</v>
      </c>
      <c r="BQ24" s="252">
        <v>73</v>
      </c>
      <c r="BR24" s="252" t="s">
        <v>13</v>
      </c>
      <c r="BS24" s="253">
        <v>6500</v>
      </c>
      <c r="BT24" s="253">
        <v>1802.39</v>
      </c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90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N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O24" s="67"/>
      <c r="LP24" s="67"/>
      <c r="LQ24" s="67"/>
      <c r="LR24" s="67"/>
      <c r="LS24" s="67"/>
      <c r="LT24" s="67"/>
      <c r="LU24" s="67"/>
      <c r="LV24" s="67"/>
      <c r="LW24" s="67"/>
      <c r="LX24" s="67"/>
      <c r="LY24" s="67"/>
      <c r="LZ24" s="67"/>
      <c r="MA24" s="67"/>
      <c r="MB24" s="67"/>
      <c r="MC24" s="67"/>
      <c r="MD24" s="67"/>
      <c r="ME24" s="67"/>
      <c r="MF24" s="67"/>
      <c r="MG24" s="67"/>
      <c r="MH24" s="67"/>
      <c r="MI24" s="67"/>
      <c r="MJ24" s="67"/>
      <c r="MK24" s="67"/>
      <c r="ML24" s="67"/>
      <c r="MM24" s="67"/>
      <c r="MN24" s="67"/>
      <c r="MO24" s="67"/>
      <c r="MP24" s="67"/>
      <c r="MQ24" s="67"/>
      <c r="MR24" s="67"/>
      <c r="MS24" s="67"/>
      <c r="MT24" s="67"/>
      <c r="MU24" s="67"/>
      <c r="MV24" s="67"/>
      <c r="MW24" s="67"/>
      <c r="MX24" s="67"/>
      <c r="MY24" s="67"/>
      <c r="MZ24" s="67"/>
      <c r="NA24" s="67"/>
      <c r="NB24" s="67"/>
      <c r="NC24" s="67"/>
      <c r="ND24" s="67"/>
      <c r="NE24" s="67"/>
      <c r="NF24" s="67"/>
      <c r="NG24" s="67"/>
      <c r="NH24" s="67"/>
      <c r="NI24" s="67"/>
      <c r="NJ24" s="67"/>
      <c r="NK24" s="67"/>
      <c r="NL24" s="67"/>
      <c r="NM24" s="67"/>
      <c r="NN24" s="67"/>
      <c r="NO24" s="67"/>
      <c r="NP24" s="67"/>
      <c r="NQ24" s="67"/>
      <c r="NR24" s="67"/>
      <c r="NS24" s="67"/>
      <c r="NT24" s="67"/>
      <c r="NU24" s="67"/>
      <c r="NV24" s="67"/>
      <c r="NW24" s="67"/>
      <c r="NX24" s="67"/>
      <c r="NY24" s="67"/>
      <c r="NZ24" s="67"/>
      <c r="OA24" s="67"/>
      <c r="OB24" s="67"/>
      <c r="OC24" s="67"/>
      <c r="OD24" s="67"/>
      <c r="OE24" s="67"/>
      <c r="OF24" s="67"/>
      <c r="OG24" s="67"/>
      <c r="OH24" s="67"/>
      <c r="OI24" s="67"/>
      <c r="OJ24" s="67"/>
      <c r="OK24" s="67"/>
      <c r="OL24" s="67"/>
      <c r="OM24" s="67"/>
      <c r="ON24" s="67"/>
      <c r="OO24" s="67"/>
      <c r="OP24" s="67"/>
      <c r="OQ24" s="67"/>
      <c r="OR24" s="67"/>
      <c r="OS24" s="67"/>
      <c r="OT24" s="67"/>
      <c r="OU24" s="67"/>
      <c r="OV24" s="67"/>
      <c r="OW24" s="67"/>
      <c r="OX24" s="67"/>
      <c r="OY24" s="67"/>
      <c r="OZ24" s="67"/>
      <c r="PA24" s="67"/>
      <c r="PB24" s="67"/>
      <c r="PC24" s="67"/>
      <c r="PD24" s="67"/>
      <c r="PE24" s="67"/>
      <c r="PF24" s="67"/>
      <c r="PG24" s="67"/>
      <c r="PH24" s="67"/>
      <c r="PI24" s="67"/>
      <c r="PJ24" s="67"/>
      <c r="PK24" s="67"/>
      <c r="PL24" s="67"/>
      <c r="PM24" s="67"/>
      <c r="PN24" s="67"/>
      <c r="PO24" s="67"/>
      <c r="PP24" s="67"/>
      <c r="PQ24" s="67"/>
      <c r="PR24" s="67"/>
      <c r="PS24" s="67"/>
      <c r="PT24" s="67"/>
      <c r="PU24" s="67"/>
      <c r="PV24" s="67"/>
      <c r="PW24" s="67"/>
      <c r="PX24" s="67"/>
      <c r="PY24" s="67"/>
      <c r="PZ24" s="67"/>
      <c r="QA24" s="67"/>
      <c r="QB24" s="67"/>
      <c r="QC24" s="67"/>
      <c r="QD24" s="67"/>
      <c r="QE24" s="67"/>
      <c r="QF24" s="67"/>
      <c r="QG24" s="67"/>
      <c r="QH24" s="67"/>
      <c r="QI24" s="67"/>
      <c r="QJ24" s="67"/>
      <c r="QK24" s="67"/>
      <c r="QL24" s="67"/>
      <c r="QM24" s="67"/>
      <c r="QN24" s="67"/>
      <c r="QO24" s="67"/>
      <c r="QP24" s="67"/>
      <c r="QQ24" s="67"/>
      <c r="QR24" s="67"/>
      <c r="QS24" s="67"/>
      <c r="QT24" s="67"/>
      <c r="QU24" s="67"/>
      <c r="QV24" s="67"/>
      <c r="QW24" s="67"/>
      <c r="QX24" s="67"/>
      <c r="QY24" s="67"/>
      <c r="QZ24" s="67"/>
      <c r="RA24" s="67"/>
      <c r="RB24" s="67"/>
      <c r="RC24" s="67"/>
      <c r="RD24" s="67"/>
      <c r="RE24" s="67"/>
      <c r="RF24" s="67"/>
      <c r="RG24" s="67"/>
      <c r="RH24" s="67"/>
      <c r="RI24" s="67"/>
      <c r="RJ24" s="67"/>
      <c r="RK24" s="67"/>
      <c r="RL24" s="67"/>
      <c r="RM24" s="67"/>
      <c r="RN24" s="67"/>
      <c r="RO24" s="67"/>
      <c r="RP24" s="67"/>
      <c r="RQ24" s="67"/>
      <c r="RR24" s="67"/>
      <c r="RS24" s="67"/>
      <c r="RT24" s="67"/>
      <c r="RU24" s="67"/>
      <c r="RV24" s="67"/>
      <c r="RW24" s="67"/>
      <c r="RX24" s="67"/>
      <c r="RY24" s="67"/>
      <c r="RZ24" s="67"/>
      <c r="SA24" s="67"/>
      <c r="SB24" s="67"/>
      <c r="SC24" s="67"/>
      <c r="SD24" s="67"/>
      <c r="SE24" s="67"/>
      <c r="SF24" s="67"/>
      <c r="SG24" s="67"/>
      <c r="SH24" s="67"/>
      <c r="SI24" s="67"/>
      <c r="SJ24" s="67"/>
      <c r="SK24" s="67"/>
      <c r="SL24" s="67"/>
      <c r="SM24" s="67"/>
      <c r="SN24" s="67"/>
      <c r="SO24" s="67"/>
      <c r="SP24" s="67"/>
      <c r="SQ24" s="67"/>
      <c r="SR24" s="67"/>
      <c r="SS24" s="67"/>
      <c r="ST24" s="67"/>
      <c r="SU24" s="67"/>
      <c r="SV24" s="67"/>
      <c r="SW24" s="67"/>
      <c r="SX24" s="67"/>
      <c r="SY24" s="67"/>
      <c r="SZ24" s="67"/>
      <c r="TA24" s="67"/>
      <c r="TB24" s="67"/>
      <c r="TC24" s="67"/>
      <c r="TD24" s="67"/>
      <c r="TE24" s="67"/>
      <c r="TF24" s="67"/>
      <c r="TG24" s="67"/>
      <c r="TH24" s="67"/>
      <c r="TI24" s="67"/>
      <c r="TJ24" s="67"/>
      <c r="TK24" s="67"/>
      <c r="TL24" s="67"/>
      <c r="TM24" s="67"/>
      <c r="TN24" s="67"/>
      <c r="TO24" s="67"/>
      <c r="TP24" s="67"/>
      <c r="TQ24" s="67"/>
      <c r="TR24" s="67"/>
      <c r="TS24" s="67"/>
      <c r="TT24" s="67"/>
      <c r="TU24" s="67"/>
      <c r="TV24" s="67"/>
      <c r="TW24" s="67"/>
      <c r="TX24" s="67"/>
      <c r="TY24" s="67"/>
      <c r="TZ24" s="67"/>
      <c r="UA24" s="67"/>
      <c r="UB24" s="67"/>
      <c r="UC24" s="67"/>
      <c r="UD24" s="67"/>
      <c r="UE24" s="67"/>
      <c r="UF24" s="67"/>
      <c r="UG24" s="67"/>
      <c r="UH24" s="67"/>
      <c r="UI24" s="67"/>
      <c r="UJ24" s="67"/>
      <c r="UK24" s="67"/>
      <c r="UL24" s="67"/>
      <c r="UM24" s="67"/>
      <c r="UN24" s="67"/>
      <c r="UO24" s="67"/>
      <c r="UP24" s="67"/>
      <c r="UQ24" s="67"/>
      <c r="UR24" s="67"/>
      <c r="US24" s="67"/>
      <c r="UT24" s="67"/>
      <c r="UU24" s="67"/>
      <c r="UV24" s="67"/>
      <c r="UW24" s="67"/>
      <c r="UX24" s="67"/>
      <c r="UY24" s="67"/>
      <c r="UZ24" s="67"/>
      <c r="VA24" s="67"/>
      <c r="VB24" s="67"/>
      <c r="VC24" s="67"/>
      <c r="VD24" s="67"/>
      <c r="VE24" s="67"/>
      <c r="VF24" s="67"/>
      <c r="VG24" s="67"/>
      <c r="VH24" s="67"/>
      <c r="VI24" s="67"/>
      <c r="VJ24" s="67"/>
      <c r="VK24" s="67"/>
      <c r="VL24" s="67"/>
      <c r="VM24" s="67"/>
      <c r="VN24" s="67"/>
      <c r="VO24" s="67"/>
      <c r="VP24" s="67"/>
      <c r="VQ24" s="67"/>
      <c r="VR24" s="67"/>
      <c r="VS24" s="67"/>
      <c r="VT24" s="67"/>
      <c r="VU24" s="67"/>
      <c r="VV24" s="67"/>
      <c r="VW24" s="67"/>
      <c r="VX24" s="67"/>
      <c r="VY24" s="67"/>
      <c r="VZ24" s="67"/>
      <c r="WA24" s="67"/>
      <c r="WB24" s="67"/>
      <c r="WC24" s="67"/>
      <c r="WD24" s="67"/>
      <c r="WE24" s="67"/>
      <c r="WF24" s="67"/>
      <c r="WG24" s="67"/>
      <c r="WH24" s="67"/>
      <c r="WI24" s="67"/>
      <c r="WJ24" s="67"/>
      <c r="WK24" s="67"/>
      <c r="WL24" s="67"/>
      <c r="WM24" s="67"/>
      <c r="WN24" s="67"/>
      <c r="WO24" s="67"/>
      <c r="WP24" s="67"/>
      <c r="WQ24" s="67"/>
      <c r="WR24" s="67"/>
      <c r="WS24" s="67"/>
      <c r="WT24" s="67"/>
      <c r="WU24" s="67"/>
      <c r="WV24" s="67"/>
      <c r="WW24" s="67"/>
      <c r="WX24" s="67"/>
      <c r="WY24" s="67"/>
      <c r="WZ24" s="67"/>
      <c r="XA24" s="67"/>
      <c r="XB24" s="67"/>
      <c r="XC24" s="67"/>
      <c r="XD24" s="67"/>
      <c r="XE24" s="67"/>
      <c r="XF24" s="67"/>
      <c r="XG24" s="67"/>
      <c r="XH24" s="67"/>
      <c r="XI24" s="67"/>
      <c r="XJ24" s="67"/>
      <c r="XK24" s="67"/>
      <c r="XL24" s="67"/>
      <c r="XM24" s="67"/>
      <c r="XN24" s="67"/>
      <c r="XO24" s="67"/>
      <c r="XP24" s="67"/>
      <c r="XQ24" s="67"/>
      <c r="XR24" s="67"/>
      <c r="XS24" s="67"/>
      <c r="XT24" s="67"/>
      <c r="XU24" s="67"/>
      <c r="XV24" s="67"/>
      <c r="XW24" s="67"/>
      <c r="XX24" s="67"/>
      <c r="XY24" s="67"/>
      <c r="XZ24" s="67"/>
      <c r="YA24" s="67"/>
      <c r="YB24" s="67"/>
      <c r="YC24" s="67"/>
      <c r="YD24" s="67"/>
      <c r="YE24" s="67"/>
      <c r="YF24" s="67"/>
      <c r="YG24" s="67"/>
      <c r="YH24" s="67"/>
      <c r="YI24" s="67"/>
      <c r="YJ24" s="67"/>
      <c r="YK24" s="67"/>
      <c r="YL24" s="67"/>
      <c r="YM24" s="67"/>
      <c r="YN24" s="67"/>
      <c r="YO24" s="67"/>
      <c r="YP24" s="67"/>
      <c r="YQ24" s="67"/>
      <c r="YR24" s="67"/>
      <c r="YS24" s="67"/>
      <c r="YT24" s="67"/>
      <c r="YU24" s="67"/>
      <c r="YV24" s="67"/>
      <c r="YW24" s="67"/>
      <c r="YX24" s="67"/>
      <c r="YY24" s="67"/>
      <c r="YZ24" s="67"/>
      <c r="ZA24" s="67"/>
      <c r="ZB24" s="67"/>
      <c r="ZC24" s="67"/>
      <c r="ZD24" s="67"/>
      <c r="ZE24" s="67"/>
      <c r="ZF24" s="67"/>
      <c r="ZG24" s="67"/>
      <c r="ZH24" s="67"/>
      <c r="ZI24" s="67"/>
      <c r="ZJ24" s="67"/>
      <c r="ZK24" s="67"/>
      <c r="ZL24" s="67"/>
      <c r="ZM24" s="67"/>
      <c r="ZN24" s="67"/>
      <c r="ZO24" s="67"/>
      <c r="ZP24" s="67"/>
      <c r="ZQ24" s="67"/>
      <c r="ZR24" s="67"/>
      <c r="ZS24" s="67"/>
      <c r="ZT24" s="67"/>
      <c r="ZU24" s="67"/>
      <c r="ZV24" s="67"/>
      <c r="ZW24" s="67"/>
      <c r="ZX24" s="67"/>
      <c r="ZY24" s="67"/>
      <c r="ZZ24" s="67"/>
      <c r="AAA24" s="67"/>
      <c r="AAB24" s="67"/>
    </row>
    <row r="25" spans="1:704" s="56" customFormat="1" ht="21.75" customHeight="1" thickBot="1" x14ac:dyDescent="0.3">
      <c r="A25" s="217">
        <f t="shared" si="18"/>
        <v>22</v>
      </c>
      <c r="B25" s="218" t="s">
        <v>113</v>
      </c>
      <c r="C25" s="218">
        <v>72</v>
      </c>
      <c r="D25" s="218" t="s">
        <v>13</v>
      </c>
      <c r="E25" s="219">
        <v>6000</v>
      </c>
      <c r="F25" s="220">
        <v>1699.41</v>
      </c>
      <c r="G25" s="300"/>
      <c r="H25" s="221">
        <v>2000</v>
      </c>
      <c r="I25" s="222">
        <v>300</v>
      </c>
      <c r="J25" s="222">
        <v>0</v>
      </c>
      <c r="K25" s="223">
        <v>0</v>
      </c>
      <c r="L25" s="224">
        <f t="shared" si="82"/>
        <v>2300</v>
      </c>
      <c r="M25" s="300"/>
      <c r="N25" s="225">
        <v>300</v>
      </c>
      <c r="O25" s="226">
        <f t="shared" si="0"/>
        <v>0.176531855173266</v>
      </c>
      <c r="P25" s="227">
        <v>0</v>
      </c>
      <c r="Q25" s="226">
        <f t="shared" si="1"/>
        <v>0</v>
      </c>
      <c r="R25" s="227">
        <v>50</v>
      </c>
      <c r="S25" s="226">
        <f t="shared" si="83"/>
        <v>2.9421975862211E-2</v>
      </c>
      <c r="T25" s="227">
        <v>140</v>
      </c>
      <c r="U25" s="226">
        <f t="shared" si="84"/>
        <v>8.23815324141908E-2</v>
      </c>
      <c r="V25" s="222">
        <v>100</v>
      </c>
      <c r="W25" s="226">
        <f t="shared" si="3"/>
        <v>5.8843951724422E-2</v>
      </c>
      <c r="X25" s="222">
        <v>0</v>
      </c>
      <c r="Y25" s="228">
        <f t="shared" si="4"/>
        <v>0</v>
      </c>
      <c r="Z25" s="229">
        <f t="shared" si="64"/>
        <v>590</v>
      </c>
      <c r="AA25" s="230">
        <f t="shared" si="5"/>
        <v>0.34717931517408984</v>
      </c>
      <c r="AB25" s="231">
        <v>926.5</v>
      </c>
      <c r="AC25" s="232">
        <f t="shared" si="85"/>
        <v>336.5</v>
      </c>
      <c r="AD25" s="233">
        <v>861</v>
      </c>
      <c r="AE25" s="232">
        <f t="shared" si="70"/>
        <v>271</v>
      </c>
      <c r="AF25" s="301">
        <v>417</v>
      </c>
      <c r="AG25" s="302">
        <f t="shared" si="6"/>
        <v>0.24537927869083975</v>
      </c>
      <c r="AH25" s="303">
        <v>0</v>
      </c>
      <c r="AI25" s="302">
        <f t="shared" si="7"/>
        <v>0</v>
      </c>
      <c r="AJ25" s="303">
        <v>63</v>
      </c>
      <c r="AK25" s="302">
        <f t="shared" si="8"/>
        <v>3.7071689586385861E-2</v>
      </c>
      <c r="AL25" s="303">
        <v>135</v>
      </c>
      <c r="AM25" s="302">
        <f t="shared" si="9"/>
        <v>7.9439334827969707E-2</v>
      </c>
      <c r="AN25" s="303">
        <v>46</v>
      </c>
      <c r="AO25" s="304">
        <f t="shared" si="88"/>
        <v>2.7068217793234123E-2</v>
      </c>
      <c r="AP25" s="305">
        <f t="shared" si="71"/>
        <v>661</v>
      </c>
      <c r="AQ25" s="306">
        <f t="shared" si="11"/>
        <v>0.38895852089842942</v>
      </c>
      <c r="AR25" s="231">
        <v>895.08</v>
      </c>
      <c r="AS25" s="232">
        <f t="shared" si="72"/>
        <v>234.08000000000004</v>
      </c>
      <c r="AT25" s="236">
        <v>827</v>
      </c>
      <c r="AU25" s="237">
        <f t="shared" si="73"/>
        <v>166</v>
      </c>
      <c r="AV25" s="307">
        <v>100</v>
      </c>
      <c r="AW25" s="303">
        <v>15</v>
      </c>
      <c r="AX25" s="308">
        <v>0</v>
      </c>
      <c r="AY25" s="309">
        <f t="shared" ref="AY25" si="89">SUM(AV25:AX25)</f>
        <v>115</v>
      </c>
      <c r="AZ25" s="310">
        <f t="shared" si="75"/>
        <v>6.7670544483085307E-2</v>
      </c>
      <c r="BA25" s="286"/>
      <c r="BB25" s="311">
        <f t="shared" si="66"/>
        <v>1699.41</v>
      </c>
      <c r="BC25" s="312">
        <f t="shared" si="15"/>
        <v>1366</v>
      </c>
      <c r="BD25" s="312">
        <f>SUM(F25*15)/100</f>
        <v>254.91150000000002</v>
      </c>
      <c r="BE25" s="313">
        <f>SUM(BC25+BD25)</f>
        <v>1620.9114999999999</v>
      </c>
      <c r="BF25" s="243">
        <f t="shared" si="38"/>
        <v>333.41000000000008</v>
      </c>
      <c r="BG25" s="314">
        <f>SUM(BB25-BE25)</f>
        <v>78.498500000000149</v>
      </c>
      <c r="BH25" s="315" t="s">
        <v>145</v>
      </c>
      <c r="BI25" s="316">
        <v>500</v>
      </c>
      <c r="BJ25" s="317">
        <v>1</v>
      </c>
      <c r="BK25" s="318">
        <v>10</v>
      </c>
      <c r="BL25" s="319">
        <v>0</v>
      </c>
      <c r="BM25" s="320" t="s">
        <v>161</v>
      </c>
      <c r="BN25" s="321" t="s">
        <v>193</v>
      </c>
      <c r="BO25" s="250">
        <f t="shared" si="40"/>
        <v>22</v>
      </c>
      <c r="BP25" s="218" t="s">
        <v>113</v>
      </c>
      <c r="BQ25" s="218">
        <v>72</v>
      </c>
      <c r="BR25" s="218" t="s">
        <v>13</v>
      </c>
      <c r="BS25" s="219">
        <v>6000</v>
      </c>
      <c r="BT25" s="219">
        <v>1699.41</v>
      </c>
      <c r="BU25" s="189"/>
      <c r="BV25" s="189"/>
      <c r="BW25" s="189"/>
      <c r="BX25" s="189"/>
      <c r="BY25" s="189"/>
      <c r="BZ25" s="189"/>
      <c r="CA25" s="189"/>
      <c r="CB25" s="189"/>
      <c r="CC25" s="189"/>
      <c r="CD25" s="189"/>
      <c r="CE25" s="189"/>
      <c r="CF25" s="189"/>
      <c r="CG25" s="189"/>
      <c r="CH25" s="189"/>
      <c r="CI25" s="189"/>
      <c r="CJ25" s="189"/>
      <c r="CK25" s="189"/>
      <c r="CL25" s="189"/>
      <c r="CM25" s="189"/>
      <c r="CN25" s="189"/>
      <c r="CO25" s="189"/>
      <c r="CP25" s="189"/>
      <c r="CQ25" s="189"/>
      <c r="CR25" s="189"/>
      <c r="CS25" s="189"/>
      <c r="CT25" s="189"/>
      <c r="CU25" s="189"/>
      <c r="CV25" s="189"/>
      <c r="CW25" s="189"/>
      <c r="CX25" s="189"/>
      <c r="CY25" s="189"/>
      <c r="CZ25" s="189"/>
      <c r="DA25" s="189"/>
      <c r="DB25" s="189"/>
      <c r="DC25" s="189"/>
      <c r="DD25" s="189"/>
      <c r="DE25" s="189"/>
      <c r="DF25" s="189"/>
      <c r="DG25" s="189"/>
      <c r="DH25" s="189"/>
      <c r="DI25" s="189"/>
      <c r="DJ25" s="189"/>
      <c r="DK25" s="189"/>
      <c r="DL25" s="189"/>
      <c r="DM25" s="189"/>
      <c r="DN25" s="189"/>
      <c r="DO25" s="189"/>
      <c r="DP25" s="189"/>
      <c r="DQ25" s="189"/>
      <c r="DR25" s="189"/>
      <c r="DS25" s="190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N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  <c r="KH25" s="67"/>
      <c r="KI25" s="67"/>
      <c r="KJ25" s="67"/>
      <c r="KK25" s="67"/>
      <c r="KL25" s="67"/>
      <c r="KM25" s="67"/>
      <c r="KN25" s="67"/>
      <c r="KO25" s="67"/>
      <c r="KP25" s="67"/>
      <c r="KQ25" s="67"/>
      <c r="KR25" s="67"/>
      <c r="KS25" s="67"/>
      <c r="KT25" s="67"/>
      <c r="KU25" s="67"/>
      <c r="KV25" s="67"/>
      <c r="KW25" s="67"/>
      <c r="KX25" s="67"/>
      <c r="KY25" s="67"/>
      <c r="KZ25" s="67"/>
      <c r="LA25" s="67"/>
      <c r="LB25" s="67"/>
      <c r="LC25" s="67"/>
      <c r="LD25" s="67"/>
      <c r="LE25" s="67"/>
      <c r="LF25" s="67"/>
      <c r="LG25" s="67"/>
      <c r="LH25" s="67"/>
      <c r="LI25" s="67"/>
      <c r="LJ25" s="67"/>
      <c r="LK25" s="67"/>
      <c r="LL25" s="67"/>
      <c r="LM25" s="67"/>
      <c r="LN25" s="67"/>
      <c r="LO25" s="67"/>
      <c r="LP25" s="67"/>
      <c r="LQ25" s="67"/>
      <c r="LR25" s="67"/>
      <c r="LS25" s="67"/>
      <c r="LT25" s="67"/>
      <c r="LU25" s="67"/>
      <c r="LV25" s="67"/>
      <c r="LW25" s="67"/>
      <c r="LX25" s="67"/>
      <c r="LY25" s="67"/>
      <c r="LZ25" s="67"/>
      <c r="MA25" s="67"/>
      <c r="MB25" s="67"/>
      <c r="MC25" s="67"/>
      <c r="MD25" s="67"/>
      <c r="ME25" s="67"/>
      <c r="MF25" s="67"/>
      <c r="MG25" s="67"/>
      <c r="MH25" s="67"/>
      <c r="MI25" s="67"/>
      <c r="MJ25" s="67"/>
      <c r="MK25" s="67"/>
      <c r="ML25" s="67"/>
      <c r="MM25" s="67"/>
      <c r="MN25" s="67"/>
      <c r="MO25" s="67"/>
      <c r="MP25" s="67"/>
      <c r="MQ25" s="67"/>
      <c r="MR25" s="67"/>
      <c r="MS25" s="67"/>
      <c r="MT25" s="67"/>
      <c r="MU25" s="67"/>
      <c r="MV25" s="67"/>
      <c r="MW25" s="67"/>
      <c r="MX25" s="67"/>
      <c r="MY25" s="67"/>
      <c r="MZ25" s="67"/>
      <c r="NA25" s="67"/>
      <c r="NB25" s="67"/>
      <c r="NC25" s="67"/>
      <c r="ND25" s="67"/>
      <c r="NE25" s="67"/>
      <c r="NF25" s="67"/>
      <c r="NG25" s="67"/>
      <c r="NH25" s="67"/>
      <c r="NI25" s="67"/>
      <c r="NJ25" s="67"/>
      <c r="NK25" s="67"/>
      <c r="NL25" s="67"/>
      <c r="NM25" s="67"/>
      <c r="NN25" s="67"/>
      <c r="NO25" s="67"/>
      <c r="NP25" s="67"/>
      <c r="NQ25" s="67"/>
      <c r="NR25" s="67"/>
      <c r="NS25" s="67"/>
      <c r="NT25" s="67"/>
      <c r="NU25" s="67"/>
      <c r="NV25" s="67"/>
      <c r="NW25" s="67"/>
      <c r="NX25" s="67"/>
      <c r="NY25" s="67"/>
      <c r="NZ25" s="67"/>
      <c r="OA25" s="67"/>
      <c r="OB25" s="67"/>
      <c r="OC25" s="67"/>
      <c r="OD25" s="67"/>
      <c r="OE25" s="67"/>
      <c r="OF25" s="67"/>
      <c r="OG25" s="67"/>
      <c r="OH25" s="67"/>
      <c r="OI25" s="67"/>
      <c r="OJ25" s="67"/>
      <c r="OK25" s="67"/>
      <c r="OL25" s="67"/>
      <c r="OM25" s="67"/>
      <c r="ON25" s="67"/>
      <c r="OO25" s="67"/>
      <c r="OP25" s="67"/>
      <c r="OQ25" s="67"/>
      <c r="OR25" s="67"/>
      <c r="OS25" s="67"/>
      <c r="OT25" s="67"/>
      <c r="OU25" s="67"/>
      <c r="OV25" s="67"/>
      <c r="OW25" s="67"/>
      <c r="OX25" s="67"/>
      <c r="OY25" s="67"/>
      <c r="OZ25" s="67"/>
      <c r="PA25" s="67"/>
      <c r="PB25" s="67"/>
      <c r="PC25" s="67"/>
      <c r="PD25" s="67"/>
      <c r="PE25" s="67"/>
      <c r="PF25" s="67"/>
      <c r="PG25" s="67"/>
      <c r="PH25" s="67"/>
      <c r="PI25" s="67"/>
      <c r="PJ25" s="67"/>
      <c r="PK25" s="67"/>
      <c r="PL25" s="67"/>
      <c r="PM25" s="67"/>
      <c r="PN25" s="67"/>
      <c r="PO25" s="67"/>
      <c r="PP25" s="67"/>
      <c r="PQ25" s="67"/>
      <c r="PR25" s="67"/>
      <c r="PS25" s="67"/>
      <c r="PT25" s="67"/>
      <c r="PU25" s="67"/>
      <c r="PV25" s="67"/>
      <c r="PW25" s="67"/>
      <c r="PX25" s="67"/>
      <c r="PY25" s="67"/>
      <c r="PZ25" s="67"/>
      <c r="QA25" s="67"/>
      <c r="QB25" s="67"/>
      <c r="QC25" s="67"/>
      <c r="QD25" s="67"/>
      <c r="QE25" s="67"/>
      <c r="QF25" s="67"/>
      <c r="QG25" s="67"/>
      <c r="QH25" s="67"/>
      <c r="QI25" s="67"/>
      <c r="QJ25" s="67"/>
      <c r="QK25" s="67"/>
      <c r="QL25" s="67"/>
      <c r="QM25" s="67"/>
      <c r="QN25" s="67"/>
      <c r="QO25" s="67"/>
      <c r="QP25" s="67"/>
      <c r="QQ25" s="67"/>
      <c r="QR25" s="67"/>
      <c r="QS25" s="67"/>
      <c r="QT25" s="67"/>
      <c r="QU25" s="67"/>
      <c r="QV25" s="67"/>
      <c r="QW25" s="67"/>
      <c r="QX25" s="67"/>
      <c r="QY25" s="67"/>
      <c r="QZ25" s="67"/>
      <c r="RA25" s="67"/>
      <c r="RB25" s="67"/>
      <c r="RC25" s="67"/>
      <c r="RD25" s="67"/>
      <c r="RE25" s="67"/>
      <c r="RF25" s="67"/>
      <c r="RG25" s="67"/>
      <c r="RH25" s="67"/>
      <c r="RI25" s="67"/>
      <c r="RJ25" s="67"/>
      <c r="RK25" s="67"/>
      <c r="RL25" s="67"/>
      <c r="RM25" s="67"/>
      <c r="RN25" s="67"/>
      <c r="RO25" s="67"/>
      <c r="RP25" s="67"/>
      <c r="RQ25" s="67"/>
      <c r="RR25" s="67"/>
      <c r="RS25" s="67"/>
      <c r="RT25" s="67"/>
      <c r="RU25" s="67"/>
      <c r="RV25" s="67"/>
      <c r="RW25" s="67"/>
      <c r="RX25" s="67"/>
      <c r="RY25" s="67"/>
      <c r="RZ25" s="67"/>
      <c r="SA25" s="67"/>
      <c r="SB25" s="67"/>
      <c r="SC25" s="67"/>
      <c r="SD25" s="67"/>
      <c r="SE25" s="67"/>
      <c r="SF25" s="67"/>
      <c r="SG25" s="67"/>
      <c r="SH25" s="67"/>
      <c r="SI25" s="67"/>
      <c r="SJ25" s="67"/>
      <c r="SK25" s="67"/>
      <c r="SL25" s="67"/>
      <c r="SM25" s="67"/>
      <c r="SN25" s="67"/>
      <c r="SO25" s="67"/>
      <c r="SP25" s="67"/>
      <c r="SQ25" s="67"/>
      <c r="SR25" s="67"/>
      <c r="SS25" s="67"/>
      <c r="ST25" s="67"/>
      <c r="SU25" s="67"/>
      <c r="SV25" s="67"/>
      <c r="SW25" s="67"/>
      <c r="SX25" s="67"/>
      <c r="SY25" s="67"/>
      <c r="SZ25" s="67"/>
      <c r="TA25" s="67"/>
      <c r="TB25" s="67"/>
      <c r="TC25" s="67"/>
      <c r="TD25" s="67"/>
      <c r="TE25" s="67"/>
      <c r="TF25" s="67"/>
      <c r="TG25" s="67"/>
      <c r="TH25" s="67"/>
      <c r="TI25" s="67"/>
      <c r="TJ25" s="67"/>
      <c r="TK25" s="67"/>
      <c r="TL25" s="67"/>
      <c r="TM25" s="67"/>
      <c r="TN25" s="67"/>
      <c r="TO25" s="67"/>
      <c r="TP25" s="67"/>
      <c r="TQ25" s="67"/>
      <c r="TR25" s="67"/>
      <c r="TS25" s="67"/>
      <c r="TT25" s="67"/>
      <c r="TU25" s="67"/>
      <c r="TV25" s="67"/>
      <c r="TW25" s="67"/>
      <c r="TX25" s="67"/>
      <c r="TY25" s="67"/>
      <c r="TZ25" s="67"/>
      <c r="UA25" s="67"/>
      <c r="UB25" s="67"/>
      <c r="UC25" s="67"/>
      <c r="UD25" s="67"/>
      <c r="UE25" s="67"/>
      <c r="UF25" s="67"/>
      <c r="UG25" s="67"/>
      <c r="UH25" s="67"/>
      <c r="UI25" s="67"/>
      <c r="UJ25" s="67"/>
      <c r="UK25" s="67"/>
      <c r="UL25" s="67"/>
      <c r="UM25" s="67"/>
      <c r="UN25" s="67"/>
      <c r="UO25" s="67"/>
      <c r="UP25" s="67"/>
      <c r="UQ25" s="67"/>
      <c r="UR25" s="67"/>
      <c r="US25" s="67"/>
      <c r="UT25" s="67"/>
      <c r="UU25" s="67"/>
      <c r="UV25" s="67"/>
      <c r="UW25" s="67"/>
      <c r="UX25" s="67"/>
      <c r="UY25" s="67"/>
      <c r="UZ25" s="67"/>
      <c r="VA25" s="67"/>
      <c r="VB25" s="67"/>
      <c r="VC25" s="67"/>
      <c r="VD25" s="67"/>
      <c r="VE25" s="67"/>
      <c r="VF25" s="67"/>
      <c r="VG25" s="67"/>
      <c r="VH25" s="67"/>
      <c r="VI25" s="67"/>
      <c r="VJ25" s="67"/>
      <c r="VK25" s="67"/>
      <c r="VL25" s="67"/>
      <c r="VM25" s="67"/>
      <c r="VN25" s="67"/>
      <c r="VO25" s="67"/>
      <c r="VP25" s="67"/>
      <c r="VQ25" s="67"/>
      <c r="VR25" s="67"/>
      <c r="VS25" s="67"/>
      <c r="VT25" s="67"/>
      <c r="VU25" s="67"/>
      <c r="VV25" s="67"/>
      <c r="VW25" s="67"/>
      <c r="VX25" s="67"/>
      <c r="VY25" s="67"/>
      <c r="VZ25" s="67"/>
      <c r="WA25" s="67"/>
      <c r="WB25" s="67"/>
      <c r="WC25" s="67"/>
      <c r="WD25" s="67"/>
      <c r="WE25" s="67"/>
      <c r="WF25" s="67"/>
      <c r="WG25" s="67"/>
      <c r="WH25" s="67"/>
      <c r="WI25" s="67"/>
      <c r="WJ25" s="67"/>
      <c r="WK25" s="67"/>
      <c r="WL25" s="67"/>
      <c r="WM25" s="67"/>
      <c r="WN25" s="67"/>
      <c r="WO25" s="67"/>
      <c r="WP25" s="67"/>
      <c r="WQ25" s="67"/>
      <c r="WR25" s="67"/>
      <c r="WS25" s="67"/>
      <c r="WT25" s="67"/>
      <c r="WU25" s="67"/>
      <c r="WV25" s="67"/>
      <c r="WW25" s="67"/>
      <c r="WX25" s="67"/>
      <c r="WY25" s="67"/>
      <c r="WZ25" s="67"/>
      <c r="XA25" s="67"/>
      <c r="XB25" s="67"/>
      <c r="XC25" s="67"/>
      <c r="XD25" s="67"/>
      <c r="XE25" s="67"/>
      <c r="XF25" s="67"/>
      <c r="XG25" s="67"/>
      <c r="XH25" s="67"/>
      <c r="XI25" s="67"/>
      <c r="XJ25" s="67"/>
      <c r="XK25" s="67"/>
      <c r="XL25" s="67"/>
      <c r="XM25" s="67"/>
      <c r="XN25" s="67"/>
      <c r="XO25" s="67"/>
      <c r="XP25" s="67"/>
      <c r="XQ25" s="67"/>
      <c r="XR25" s="67"/>
      <c r="XS25" s="67"/>
      <c r="XT25" s="67"/>
      <c r="XU25" s="67"/>
      <c r="XV25" s="67"/>
      <c r="XW25" s="67"/>
      <c r="XX25" s="67"/>
      <c r="XY25" s="67"/>
      <c r="XZ25" s="67"/>
      <c r="YA25" s="67"/>
      <c r="YB25" s="67"/>
      <c r="YC25" s="67"/>
      <c r="YD25" s="67"/>
      <c r="YE25" s="67"/>
      <c r="YF25" s="67"/>
      <c r="YG25" s="67"/>
      <c r="YH25" s="67"/>
      <c r="YI25" s="67"/>
      <c r="YJ25" s="67"/>
      <c r="YK25" s="67"/>
      <c r="YL25" s="67"/>
      <c r="YM25" s="67"/>
      <c r="YN25" s="67"/>
      <c r="YO25" s="67"/>
      <c r="YP25" s="67"/>
      <c r="YQ25" s="67"/>
      <c r="YR25" s="67"/>
      <c r="YS25" s="67"/>
      <c r="YT25" s="67"/>
      <c r="YU25" s="67"/>
      <c r="YV25" s="67"/>
      <c r="YW25" s="67"/>
      <c r="YX25" s="67"/>
      <c r="YY25" s="67"/>
      <c r="YZ25" s="67"/>
      <c r="ZA25" s="67"/>
      <c r="ZB25" s="67"/>
      <c r="ZC25" s="67"/>
      <c r="ZD25" s="67"/>
      <c r="ZE25" s="67"/>
      <c r="ZF25" s="67"/>
      <c r="ZG25" s="67"/>
      <c r="ZH25" s="67"/>
      <c r="ZI25" s="67"/>
      <c r="ZJ25" s="67"/>
      <c r="ZK25" s="67"/>
      <c r="ZL25" s="67"/>
      <c r="ZM25" s="67"/>
      <c r="ZN25" s="67"/>
      <c r="ZO25" s="67"/>
      <c r="ZP25" s="67"/>
      <c r="ZQ25" s="67"/>
      <c r="ZR25" s="67"/>
      <c r="ZS25" s="67"/>
      <c r="ZT25" s="67"/>
      <c r="ZU25" s="67"/>
      <c r="ZV25" s="67"/>
      <c r="ZW25" s="67"/>
      <c r="ZX25" s="67"/>
      <c r="ZY25" s="67"/>
      <c r="ZZ25" s="67"/>
      <c r="AAA25" s="67"/>
      <c r="AAB25" s="67"/>
    </row>
    <row r="26" spans="1:704" s="57" customFormat="1" ht="21.75" customHeight="1" thickBot="1" x14ac:dyDescent="0.3">
      <c r="A26" s="322">
        <f t="shared" si="18"/>
        <v>23</v>
      </c>
      <c r="B26" s="323" t="s">
        <v>94</v>
      </c>
      <c r="C26" s="323">
        <v>71</v>
      </c>
      <c r="D26" s="323" t="s">
        <v>13</v>
      </c>
      <c r="E26" s="324">
        <v>6000</v>
      </c>
      <c r="F26" s="325">
        <v>1818.09</v>
      </c>
      <c r="G26" s="255"/>
      <c r="H26" s="326">
        <v>500</v>
      </c>
      <c r="I26" s="327"/>
      <c r="J26" s="327">
        <v>0</v>
      </c>
      <c r="K26" s="328">
        <v>0</v>
      </c>
      <c r="L26" s="298">
        <f t="shared" ref="L26" si="90">SUM(H26:K26)</f>
        <v>500</v>
      </c>
      <c r="M26" s="255"/>
      <c r="N26" s="329">
        <v>400</v>
      </c>
      <c r="O26" s="261">
        <f t="shared" ref="O26" si="91">SUM(N26/F26)</f>
        <v>0.22001111056108336</v>
      </c>
      <c r="P26" s="330">
        <v>60</v>
      </c>
      <c r="Q26" s="261">
        <f t="shared" ref="Q26" si="92">SUM(P26/F26)</f>
        <v>3.3001666584162502E-2</v>
      </c>
      <c r="R26" s="330">
        <v>170</v>
      </c>
      <c r="S26" s="261">
        <f t="shared" ref="S26" si="93">SUM(R26/F26)</f>
        <v>9.3504721988460424E-2</v>
      </c>
      <c r="T26" s="330">
        <v>370</v>
      </c>
      <c r="U26" s="261">
        <f>SUM(T26/F26)</f>
        <v>0.20351027726900209</v>
      </c>
      <c r="V26" s="327">
        <v>0</v>
      </c>
      <c r="W26" s="261">
        <f t="shared" ref="W26" si="94">SUM(V26/F26)</f>
        <v>0</v>
      </c>
      <c r="X26" s="327">
        <v>50</v>
      </c>
      <c r="Y26" s="263">
        <f t="shared" ref="Y26" si="95">SUM(X26/F26)</f>
        <v>2.750138882013542E-2</v>
      </c>
      <c r="Z26" s="264">
        <f t="shared" ref="Z26:Z43" si="96">SUM(N26+P26+R26+T26+V26+X26)</f>
        <v>1050</v>
      </c>
      <c r="AA26" s="265">
        <f t="shared" ref="AA26" si="97">SUM(Z26/F26)</f>
        <v>0.57752916522284381</v>
      </c>
      <c r="AB26" s="266">
        <v>926.5</v>
      </c>
      <c r="AC26" s="267">
        <f t="shared" ref="AC26:AC27" si="98">SUM(AB26-Z26)</f>
        <v>-123.5</v>
      </c>
      <c r="AD26" s="268">
        <v>861</v>
      </c>
      <c r="AE26" s="267">
        <f t="shared" ref="AE26:AE27" si="99">SUM(AD26-Z26)</f>
        <v>-189</v>
      </c>
      <c r="AF26" s="331">
        <v>500</v>
      </c>
      <c r="AG26" s="261">
        <f t="shared" ref="AG26" si="100">SUM(AF26/F26)</f>
        <v>0.2750138882013542</v>
      </c>
      <c r="AH26" s="327">
        <v>0</v>
      </c>
      <c r="AI26" s="261">
        <f t="shared" ref="AI26" si="101">SUM(AH26/F26)</f>
        <v>0</v>
      </c>
      <c r="AJ26" s="327">
        <v>0</v>
      </c>
      <c r="AK26" s="261">
        <f t="shared" ref="AK26" si="102">SUM(AJ26/F26)</f>
        <v>0</v>
      </c>
      <c r="AL26" s="327">
        <v>60</v>
      </c>
      <c r="AM26" s="261">
        <f t="shared" ref="AM26" si="103">SUM(AL26/F26)</f>
        <v>3.3001666584162502E-2</v>
      </c>
      <c r="AN26" s="327">
        <v>4.95</v>
      </c>
      <c r="AO26" s="263">
        <f t="shared" ref="AO26" si="104">SUM(AN26/F26)</f>
        <v>2.7226374931934067E-3</v>
      </c>
      <c r="AP26" s="332">
        <f>SUM(AF26:AN26)</f>
        <v>565.25801555478552</v>
      </c>
      <c r="AQ26" s="265">
        <f t="shared" ref="AQ26" si="105">SUM(AP26/F26)</f>
        <v>0.3109076093894062</v>
      </c>
      <c r="AR26" s="266">
        <v>895.08</v>
      </c>
      <c r="AS26" s="267">
        <f t="shared" ref="AS26:AS27" si="106">SUM(AR26-AP26)</f>
        <v>329.82198444521453</v>
      </c>
      <c r="AT26" s="271">
        <v>827</v>
      </c>
      <c r="AU26" s="272">
        <f t="shared" ref="AU26:AU27" si="107">SUM(AT26-AP26)</f>
        <v>261.74198444521448</v>
      </c>
      <c r="AV26" s="331"/>
      <c r="AW26" s="327"/>
      <c r="AX26" s="333">
        <v>0</v>
      </c>
      <c r="AY26" s="334"/>
      <c r="AZ26" s="275">
        <f t="shared" ref="AZ26" si="108">SUM(AY26/F26)</f>
        <v>0</v>
      </c>
      <c r="BA26" s="255"/>
      <c r="BB26" s="335">
        <f>F26</f>
        <v>1818.09</v>
      </c>
      <c r="BC26" s="299">
        <f t="shared" ref="BC26" si="109">SUM(Z26+AP26+AY26)</f>
        <v>1615.2580155547855</v>
      </c>
      <c r="BD26" s="277">
        <f>SUM(F26*15)/100</f>
        <v>272.71350000000001</v>
      </c>
      <c r="BE26" s="336">
        <f>SUM(BC26+BD26)</f>
        <v>1887.9715155547856</v>
      </c>
      <c r="BF26" s="279">
        <f t="shared" si="38"/>
        <v>202.8319844452144</v>
      </c>
      <c r="BG26" s="279">
        <f t="shared" ref="BG26" si="110">SUM(BB26-BE26)</f>
        <v>-69.881515554785665</v>
      </c>
      <c r="BH26" s="337" t="s">
        <v>201</v>
      </c>
      <c r="BI26" s="338">
        <v>300</v>
      </c>
      <c r="BJ26" s="339">
        <v>6</v>
      </c>
      <c r="BK26" s="340">
        <v>4</v>
      </c>
      <c r="BL26" s="341">
        <v>0</v>
      </c>
      <c r="BM26" s="342" t="s">
        <v>202</v>
      </c>
      <c r="BN26" s="343" t="s">
        <v>203</v>
      </c>
      <c r="BO26" s="344">
        <f t="shared" si="40"/>
        <v>23</v>
      </c>
      <c r="BP26" s="323" t="s">
        <v>94</v>
      </c>
      <c r="BQ26" s="323">
        <v>71</v>
      </c>
      <c r="BR26" s="323" t="s">
        <v>13</v>
      </c>
      <c r="BS26" s="324">
        <v>6000</v>
      </c>
      <c r="BT26" s="324">
        <v>1818.09</v>
      </c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89"/>
      <c r="CV26" s="189"/>
      <c r="CW26" s="189"/>
      <c r="CX26" s="189"/>
      <c r="CY26" s="189"/>
      <c r="CZ26" s="189"/>
      <c r="DA26" s="189"/>
      <c r="DB26" s="189"/>
      <c r="DC26" s="189"/>
      <c r="DD26" s="189"/>
      <c r="DE26" s="189"/>
      <c r="DF26" s="189"/>
      <c r="DG26" s="189"/>
      <c r="DH26" s="189"/>
      <c r="DI26" s="189"/>
      <c r="DJ26" s="189"/>
      <c r="DK26" s="189"/>
      <c r="DL26" s="189"/>
      <c r="DM26" s="189"/>
      <c r="DN26" s="189"/>
      <c r="DO26" s="189"/>
      <c r="DP26" s="189"/>
      <c r="DQ26" s="189"/>
      <c r="DR26" s="189"/>
      <c r="DS26" s="190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  <c r="KH26" s="67"/>
      <c r="KI26" s="67"/>
      <c r="KJ26" s="67"/>
      <c r="KK26" s="67"/>
      <c r="KL26" s="67"/>
      <c r="KM26" s="67"/>
      <c r="KN26" s="67"/>
      <c r="KO26" s="67"/>
      <c r="KP26" s="67"/>
      <c r="KQ26" s="67"/>
      <c r="KR26" s="67"/>
      <c r="KS26" s="67"/>
      <c r="KT26" s="67"/>
      <c r="KU26" s="67"/>
      <c r="KV26" s="67"/>
      <c r="KW26" s="67"/>
      <c r="KX26" s="67"/>
      <c r="KY26" s="67"/>
      <c r="KZ26" s="67"/>
      <c r="LA26" s="67"/>
      <c r="LB26" s="67"/>
      <c r="LC26" s="67"/>
      <c r="LD26" s="67"/>
      <c r="LE26" s="67"/>
      <c r="LF26" s="67"/>
      <c r="LG26" s="67"/>
      <c r="LH26" s="67"/>
      <c r="LI26" s="67"/>
      <c r="LJ26" s="67"/>
      <c r="LK26" s="67"/>
      <c r="LL26" s="67"/>
      <c r="LM26" s="67"/>
      <c r="LN26" s="67"/>
      <c r="LO26" s="67"/>
      <c r="LP26" s="67"/>
      <c r="LQ26" s="67"/>
      <c r="LR26" s="67"/>
      <c r="LS26" s="67"/>
      <c r="LT26" s="67"/>
      <c r="LU26" s="67"/>
      <c r="LV26" s="67"/>
      <c r="LW26" s="67"/>
      <c r="LX26" s="67"/>
      <c r="LY26" s="67"/>
      <c r="LZ26" s="67"/>
      <c r="MA26" s="67"/>
      <c r="MB26" s="67"/>
      <c r="MC26" s="67"/>
      <c r="MD26" s="67"/>
      <c r="ME26" s="67"/>
      <c r="MF26" s="67"/>
      <c r="MG26" s="67"/>
      <c r="MH26" s="67"/>
      <c r="MI26" s="67"/>
      <c r="MJ26" s="67"/>
      <c r="MK26" s="67"/>
      <c r="ML26" s="67"/>
      <c r="MM26" s="67"/>
      <c r="MN26" s="67"/>
      <c r="MO26" s="67"/>
      <c r="MP26" s="67"/>
      <c r="MQ26" s="67"/>
      <c r="MR26" s="67"/>
      <c r="MS26" s="67"/>
      <c r="MT26" s="67"/>
      <c r="MU26" s="67"/>
      <c r="MV26" s="67"/>
      <c r="MW26" s="67"/>
      <c r="MX26" s="67"/>
      <c r="MY26" s="67"/>
      <c r="MZ26" s="67"/>
      <c r="NA26" s="67"/>
      <c r="NB26" s="67"/>
      <c r="NC26" s="67"/>
      <c r="ND26" s="67"/>
      <c r="NE26" s="67"/>
      <c r="NF26" s="67"/>
      <c r="NG26" s="67"/>
      <c r="NH26" s="67"/>
      <c r="NI26" s="67"/>
      <c r="NJ26" s="67"/>
      <c r="NK26" s="67"/>
      <c r="NL26" s="67"/>
      <c r="NM26" s="67"/>
      <c r="NN26" s="67"/>
      <c r="NO26" s="67"/>
      <c r="NP26" s="67"/>
      <c r="NQ26" s="67"/>
      <c r="NR26" s="67"/>
      <c r="NS26" s="67"/>
      <c r="NT26" s="67"/>
      <c r="NU26" s="67"/>
      <c r="NV26" s="67"/>
      <c r="NW26" s="67"/>
      <c r="NX26" s="67"/>
      <c r="NY26" s="67"/>
      <c r="NZ26" s="67"/>
      <c r="OA26" s="67"/>
      <c r="OB26" s="67"/>
      <c r="OC26" s="67"/>
      <c r="OD26" s="67"/>
      <c r="OE26" s="67"/>
      <c r="OF26" s="67"/>
      <c r="OG26" s="67"/>
      <c r="OH26" s="67"/>
      <c r="OI26" s="67"/>
      <c r="OJ26" s="67"/>
      <c r="OK26" s="67"/>
      <c r="OL26" s="67"/>
      <c r="OM26" s="67"/>
      <c r="ON26" s="67"/>
      <c r="OO26" s="67"/>
      <c r="OP26" s="67"/>
      <c r="OQ26" s="67"/>
      <c r="OR26" s="67"/>
      <c r="OS26" s="67"/>
      <c r="OT26" s="67"/>
      <c r="OU26" s="67"/>
      <c r="OV26" s="67"/>
      <c r="OW26" s="67"/>
      <c r="OX26" s="67"/>
      <c r="OY26" s="67"/>
      <c r="OZ26" s="67"/>
      <c r="PA26" s="67"/>
      <c r="PB26" s="67"/>
      <c r="PC26" s="67"/>
      <c r="PD26" s="67"/>
      <c r="PE26" s="67"/>
      <c r="PF26" s="67"/>
      <c r="PG26" s="67"/>
      <c r="PH26" s="67"/>
      <c r="PI26" s="67"/>
      <c r="PJ26" s="67"/>
      <c r="PK26" s="67"/>
      <c r="PL26" s="67"/>
      <c r="PM26" s="67"/>
      <c r="PN26" s="67"/>
      <c r="PO26" s="67"/>
      <c r="PP26" s="67"/>
      <c r="PQ26" s="67"/>
      <c r="PR26" s="67"/>
      <c r="PS26" s="67"/>
      <c r="PT26" s="67"/>
      <c r="PU26" s="67"/>
      <c r="PV26" s="67"/>
      <c r="PW26" s="67"/>
      <c r="PX26" s="67"/>
      <c r="PY26" s="67"/>
      <c r="PZ26" s="67"/>
      <c r="QA26" s="67"/>
      <c r="QB26" s="67"/>
      <c r="QC26" s="67"/>
      <c r="QD26" s="67"/>
      <c r="QE26" s="67"/>
      <c r="QF26" s="67"/>
      <c r="QG26" s="67"/>
      <c r="QH26" s="67"/>
      <c r="QI26" s="67"/>
      <c r="QJ26" s="67"/>
      <c r="QK26" s="67"/>
      <c r="QL26" s="67"/>
      <c r="QM26" s="67"/>
      <c r="QN26" s="67"/>
      <c r="QO26" s="67"/>
      <c r="QP26" s="67"/>
      <c r="QQ26" s="67"/>
      <c r="QR26" s="67"/>
      <c r="QS26" s="67"/>
      <c r="QT26" s="67"/>
      <c r="QU26" s="67"/>
      <c r="QV26" s="67"/>
      <c r="QW26" s="67"/>
      <c r="QX26" s="67"/>
      <c r="QY26" s="67"/>
      <c r="QZ26" s="67"/>
      <c r="RA26" s="67"/>
      <c r="RB26" s="67"/>
      <c r="RC26" s="67"/>
      <c r="RD26" s="67"/>
      <c r="RE26" s="67"/>
      <c r="RF26" s="67"/>
      <c r="RG26" s="67"/>
      <c r="RH26" s="67"/>
      <c r="RI26" s="67"/>
      <c r="RJ26" s="67"/>
      <c r="RK26" s="67"/>
      <c r="RL26" s="67"/>
      <c r="RM26" s="67"/>
      <c r="RN26" s="67"/>
      <c r="RO26" s="67"/>
      <c r="RP26" s="67"/>
      <c r="RQ26" s="67"/>
      <c r="RR26" s="67"/>
      <c r="RS26" s="67"/>
      <c r="RT26" s="67"/>
      <c r="RU26" s="67"/>
      <c r="RV26" s="67"/>
      <c r="RW26" s="67"/>
      <c r="RX26" s="67"/>
      <c r="RY26" s="67"/>
      <c r="RZ26" s="67"/>
      <c r="SA26" s="67"/>
      <c r="SB26" s="67"/>
      <c r="SC26" s="67"/>
      <c r="SD26" s="67"/>
      <c r="SE26" s="67"/>
      <c r="SF26" s="67"/>
      <c r="SG26" s="67"/>
      <c r="SH26" s="67"/>
      <c r="SI26" s="67"/>
      <c r="SJ26" s="67"/>
      <c r="SK26" s="67"/>
      <c r="SL26" s="67"/>
      <c r="SM26" s="67"/>
      <c r="SN26" s="67"/>
      <c r="SO26" s="67"/>
      <c r="SP26" s="67"/>
      <c r="SQ26" s="67"/>
      <c r="SR26" s="67"/>
      <c r="SS26" s="67"/>
      <c r="ST26" s="67"/>
      <c r="SU26" s="67"/>
      <c r="SV26" s="67"/>
      <c r="SW26" s="67"/>
      <c r="SX26" s="67"/>
      <c r="SY26" s="67"/>
      <c r="SZ26" s="67"/>
      <c r="TA26" s="67"/>
      <c r="TB26" s="67"/>
      <c r="TC26" s="67"/>
      <c r="TD26" s="67"/>
      <c r="TE26" s="67"/>
      <c r="TF26" s="67"/>
      <c r="TG26" s="67"/>
      <c r="TH26" s="67"/>
      <c r="TI26" s="67"/>
      <c r="TJ26" s="67"/>
      <c r="TK26" s="67"/>
      <c r="TL26" s="67"/>
      <c r="TM26" s="67"/>
      <c r="TN26" s="67"/>
      <c r="TO26" s="67"/>
      <c r="TP26" s="67"/>
      <c r="TQ26" s="67"/>
      <c r="TR26" s="67"/>
      <c r="TS26" s="67"/>
      <c r="TT26" s="67"/>
      <c r="TU26" s="67"/>
      <c r="TV26" s="67"/>
      <c r="TW26" s="67"/>
      <c r="TX26" s="67"/>
      <c r="TY26" s="67"/>
      <c r="TZ26" s="67"/>
      <c r="UA26" s="67"/>
      <c r="UB26" s="67"/>
      <c r="UC26" s="67"/>
      <c r="UD26" s="67"/>
      <c r="UE26" s="67"/>
      <c r="UF26" s="67"/>
      <c r="UG26" s="67"/>
      <c r="UH26" s="67"/>
      <c r="UI26" s="67"/>
      <c r="UJ26" s="67"/>
      <c r="UK26" s="67"/>
      <c r="UL26" s="67"/>
      <c r="UM26" s="67"/>
      <c r="UN26" s="67"/>
      <c r="UO26" s="67"/>
      <c r="UP26" s="67"/>
      <c r="UQ26" s="67"/>
      <c r="UR26" s="67"/>
      <c r="US26" s="67"/>
      <c r="UT26" s="67"/>
      <c r="UU26" s="67"/>
      <c r="UV26" s="67"/>
      <c r="UW26" s="67"/>
      <c r="UX26" s="67"/>
      <c r="UY26" s="67"/>
      <c r="UZ26" s="67"/>
      <c r="VA26" s="67"/>
      <c r="VB26" s="67"/>
      <c r="VC26" s="67"/>
      <c r="VD26" s="67"/>
      <c r="VE26" s="67"/>
      <c r="VF26" s="67"/>
      <c r="VG26" s="67"/>
      <c r="VH26" s="67"/>
      <c r="VI26" s="67"/>
      <c r="VJ26" s="67"/>
      <c r="VK26" s="67"/>
      <c r="VL26" s="67"/>
      <c r="VM26" s="67"/>
      <c r="VN26" s="67"/>
      <c r="VO26" s="67"/>
      <c r="VP26" s="67"/>
      <c r="VQ26" s="67"/>
      <c r="VR26" s="67"/>
      <c r="VS26" s="67"/>
      <c r="VT26" s="67"/>
      <c r="VU26" s="67"/>
      <c r="VV26" s="67"/>
      <c r="VW26" s="67"/>
      <c r="VX26" s="67"/>
      <c r="VY26" s="67"/>
      <c r="VZ26" s="67"/>
      <c r="WA26" s="67"/>
      <c r="WB26" s="67"/>
      <c r="WC26" s="67"/>
      <c r="WD26" s="67"/>
      <c r="WE26" s="67"/>
      <c r="WF26" s="67"/>
      <c r="WG26" s="67"/>
      <c r="WH26" s="67"/>
      <c r="WI26" s="67"/>
      <c r="WJ26" s="67"/>
      <c r="WK26" s="67"/>
      <c r="WL26" s="67"/>
      <c r="WM26" s="67"/>
      <c r="WN26" s="67"/>
      <c r="WO26" s="67"/>
      <c r="WP26" s="67"/>
      <c r="WQ26" s="67"/>
      <c r="WR26" s="67"/>
      <c r="WS26" s="67"/>
      <c r="WT26" s="67"/>
      <c r="WU26" s="67"/>
      <c r="WV26" s="67"/>
      <c r="WW26" s="67"/>
      <c r="WX26" s="67"/>
      <c r="WY26" s="67"/>
      <c r="WZ26" s="67"/>
      <c r="XA26" s="67"/>
      <c r="XB26" s="67"/>
      <c r="XC26" s="67"/>
      <c r="XD26" s="67"/>
      <c r="XE26" s="67"/>
      <c r="XF26" s="67"/>
      <c r="XG26" s="67"/>
      <c r="XH26" s="67"/>
      <c r="XI26" s="67"/>
      <c r="XJ26" s="67"/>
      <c r="XK26" s="67"/>
      <c r="XL26" s="67"/>
      <c r="XM26" s="67"/>
      <c r="XN26" s="67"/>
      <c r="XO26" s="67"/>
      <c r="XP26" s="67"/>
      <c r="XQ26" s="67"/>
      <c r="XR26" s="67"/>
      <c r="XS26" s="67"/>
      <c r="XT26" s="67"/>
      <c r="XU26" s="67"/>
      <c r="XV26" s="67"/>
      <c r="XW26" s="67"/>
      <c r="XX26" s="67"/>
      <c r="XY26" s="67"/>
      <c r="XZ26" s="67"/>
      <c r="YA26" s="67"/>
      <c r="YB26" s="67"/>
      <c r="YC26" s="67"/>
      <c r="YD26" s="67"/>
      <c r="YE26" s="67"/>
      <c r="YF26" s="67"/>
      <c r="YG26" s="67"/>
      <c r="YH26" s="67"/>
      <c r="YI26" s="67"/>
      <c r="YJ26" s="67"/>
      <c r="YK26" s="67"/>
      <c r="YL26" s="67"/>
      <c r="YM26" s="67"/>
      <c r="YN26" s="67"/>
      <c r="YO26" s="67"/>
      <c r="YP26" s="67"/>
      <c r="YQ26" s="67"/>
      <c r="YR26" s="67"/>
      <c r="YS26" s="67"/>
      <c r="YT26" s="67"/>
      <c r="YU26" s="67"/>
      <c r="YV26" s="67"/>
      <c r="YW26" s="67"/>
      <c r="YX26" s="67"/>
      <c r="YY26" s="67"/>
      <c r="YZ26" s="67"/>
      <c r="ZA26" s="67"/>
      <c r="ZB26" s="67"/>
      <c r="ZC26" s="67"/>
      <c r="ZD26" s="67"/>
      <c r="ZE26" s="67"/>
      <c r="ZF26" s="67"/>
      <c r="ZG26" s="67"/>
      <c r="ZH26" s="67"/>
      <c r="ZI26" s="67"/>
      <c r="ZJ26" s="67"/>
      <c r="ZK26" s="67"/>
      <c r="ZL26" s="67"/>
      <c r="ZM26" s="67"/>
      <c r="ZN26" s="67"/>
      <c r="ZO26" s="67"/>
      <c r="ZP26" s="67"/>
      <c r="ZQ26" s="67"/>
      <c r="ZR26" s="67"/>
      <c r="ZS26" s="67"/>
      <c r="ZT26" s="67"/>
      <c r="ZU26" s="67"/>
      <c r="ZV26" s="67"/>
      <c r="ZW26" s="67"/>
      <c r="ZX26" s="67"/>
      <c r="ZY26" s="67"/>
      <c r="ZZ26" s="67"/>
      <c r="AAA26" s="67"/>
      <c r="AAB26" s="67"/>
    </row>
    <row r="27" spans="1:704" s="56" customFormat="1" ht="21.75" customHeight="1" thickBot="1" x14ac:dyDescent="0.3">
      <c r="A27" s="217">
        <f t="shared" si="18"/>
        <v>24</v>
      </c>
      <c r="B27" s="218" t="s">
        <v>94</v>
      </c>
      <c r="C27" s="218">
        <v>79</v>
      </c>
      <c r="D27" s="218" t="s">
        <v>26</v>
      </c>
      <c r="E27" s="219">
        <v>0</v>
      </c>
      <c r="F27" s="220">
        <v>2500</v>
      </c>
      <c r="G27" s="286"/>
      <c r="H27" s="345"/>
      <c r="I27" s="346"/>
      <c r="J27" s="346">
        <v>0</v>
      </c>
      <c r="K27" s="347">
        <v>0</v>
      </c>
      <c r="L27" s="287">
        <f t="shared" ref="L27:L43" si="111">SUM(H27:K27)</f>
        <v>0</v>
      </c>
      <c r="M27" s="286"/>
      <c r="N27" s="348">
        <v>200</v>
      </c>
      <c r="O27" s="226">
        <f t="shared" ref="O27:O43" si="112">SUM(N27/F27)</f>
        <v>0.08</v>
      </c>
      <c r="P27" s="349">
        <v>50</v>
      </c>
      <c r="Q27" s="226">
        <f t="shared" ref="Q27:Q43" si="113">SUM(P27/F27)</f>
        <v>0.02</v>
      </c>
      <c r="R27" s="349">
        <v>0</v>
      </c>
      <c r="S27" s="226">
        <f t="shared" ref="S27:S43" si="114">SUM(R27/F27)</f>
        <v>0</v>
      </c>
      <c r="T27" s="349">
        <v>40</v>
      </c>
      <c r="U27" s="226">
        <f t="shared" ref="U27:U43" si="115">SUM(T27/F27)</f>
        <v>1.6E-2</v>
      </c>
      <c r="V27" s="346">
        <v>0</v>
      </c>
      <c r="W27" s="226">
        <f t="shared" ref="W27:W43" si="116">SUM(V27/F27)</f>
        <v>0</v>
      </c>
      <c r="X27" s="346">
        <v>50</v>
      </c>
      <c r="Y27" s="228">
        <f t="shared" ref="Y27:Y43" si="117">SUM(X27/F27)</f>
        <v>0.02</v>
      </c>
      <c r="Z27" s="229">
        <f t="shared" si="96"/>
        <v>340</v>
      </c>
      <c r="AA27" s="230">
        <f t="shared" ref="AA27:AA43" si="118">SUM(Z27/F27)</f>
        <v>0.13600000000000001</v>
      </c>
      <c r="AB27" s="231">
        <v>926.5</v>
      </c>
      <c r="AC27" s="232">
        <f t="shared" si="98"/>
        <v>586.5</v>
      </c>
      <c r="AD27" s="233">
        <v>861</v>
      </c>
      <c r="AE27" s="232">
        <f t="shared" si="99"/>
        <v>521</v>
      </c>
      <c r="AF27" s="350">
        <v>1550</v>
      </c>
      <c r="AG27" s="226">
        <f t="shared" ref="AG27:AG43" si="119">SUM(AF27/F27)</f>
        <v>0.62</v>
      </c>
      <c r="AH27" s="346">
        <v>0</v>
      </c>
      <c r="AI27" s="226">
        <f t="shared" ref="AI27:AI43" si="120">SUM(AH27/F27)</f>
        <v>0</v>
      </c>
      <c r="AJ27" s="346">
        <v>0</v>
      </c>
      <c r="AK27" s="226">
        <f t="shared" ref="AK27:AK43" si="121">SUM(AJ27/F27)</f>
        <v>0</v>
      </c>
      <c r="AL27" s="346">
        <v>0</v>
      </c>
      <c r="AM27" s="226">
        <f t="shared" ref="AM27:AM43" si="122">SUM(AL27/F27)</f>
        <v>0</v>
      </c>
      <c r="AN27" s="346">
        <v>500</v>
      </c>
      <c r="AO27" s="228">
        <f t="shared" ref="AO27:AO43" si="123">SUM(AN27/F27)</f>
        <v>0.2</v>
      </c>
      <c r="AP27" s="351">
        <f>SUM(AF27+AN27)</f>
        <v>2050</v>
      </c>
      <c r="AQ27" s="230">
        <f t="shared" ref="AQ27:AQ43" si="124">SUM(AP27/F27)</f>
        <v>0.82</v>
      </c>
      <c r="AR27" s="231">
        <v>895.08</v>
      </c>
      <c r="AS27" s="232">
        <f t="shared" si="106"/>
        <v>-1154.92</v>
      </c>
      <c r="AT27" s="236">
        <v>827</v>
      </c>
      <c r="AU27" s="237">
        <f t="shared" si="107"/>
        <v>-1223</v>
      </c>
      <c r="AV27" s="350"/>
      <c r="AW27" s="346"/>
      <c r="AX27" s="352">
        <v>0</v>
      </c>
      <c r="AY27" s="239"/>
      <c r="AZ27" s="240">
        <f t="shared" ref="AZ27:AZ43" si="125">SUM(AY27/F27)</f>
        <v>0</v>
      </c>
      <c r="BA27" s="286"/>
      <c r="BB27" s="288">
        <f>F27</f>
        <v>2500</v>
      </c>
      <c r="BC27" s="289">
        <f t="shared" ref="BC27:BC43" si="126">SUM(Z27+AP27+AY27)</f>
        <v>2390</v>
      </c>
      <c r="BD27" s="312">
        <f>SUM(F27*15)/100</f>
        <v>375</v>
      </c>
      <c r="BE27" s="353">
        <f t="shared" ref="BE27:BE43" si="127">SUM(BC27+BD27)</f>
        <v>2765</v>
      </c>
      <c r="BF27" s="243">
        <f t="shared" si="38"/>
        <v>110</v>
      </c>
      <c r="BG27" s="243">
        <f t="shared" ref="BG27:BG43" si="128">SUM(BB27-BE27)</f>
        <v>-265</v>
      </c>
      <c r="BH27" s="244" t="s">
        <v>204</v>
      </c>
      <c r="BI27" s="354">
        <v>500</v>
      </c>
      <c r="BJ27" s="290">
        <v>3</v>
      </c>
      <c r="BK27" s="291">
        <v>2</v>
      </c>
      <c r="BL27" s="292">
        <v>5</v>
      </c>
      <c r="BM27" s="293" t="s">
        <v>205</v>
      </c>
      <c r="BN27" s="206" t="s">
        <v>206</v>
      </c>
      <c r="BO27" s="250">
        <f t="shared" si="40"/>
        <v>24</v>
      </c>
      <c r="BP27" s="218" t="s">
        <v>94</v>
      </c>
      <c r="BQ27" s="218">
        <v>79</v>
      </c>
      <c r="BR27" s="218" t="s">
        <v>26</v>
      </c>
      <c r="BS27" s="219">
        <v>0</v>
      </c>
      <c r="BT27" s="219">
        <v>2500</v>
      </c>
      <c r="BU27" s="189"/>
      <c r="BV27" s="189"/>
      <c r="BW27" s="189"/>
      <c r="BX27" s="189"/>
      <c r="BY27" s="189"/>
      <c r="BZ27" s="189"/>
      <c r="CA27" s="189"/>
      <c r="CB27" s="189"/>
      <c r="CC27" s="189"/>
      <c r="CD27" s="189"/>
      <c r="CE27" s="189"/>
      <c r="CF27" s="189"/>
      <c r="CG27" s="189"/>
      <c r="CH27" s="189"/>
      <c r="CI27" s="189"/>
      <c r="CJ27" s="189"/>
      <c r="CK27" s="189"/>
      <c r="CL27" s="189"/>
      <c r="CM27" s="189"/>
      <c r="CN27" s="189"/>
      <c r="CO27" s="189"/>
      <c r="CP27" s="189"/>
      <c r="CQ27" s="189"/>
      <c r="CR27" s="189"/>
      <c r="CS27" s="189"/>
      <c r="CT27" s="189"/>
      <c r="CU27" s="189"/>
      <c r="CV27" s="189"/>
      <c r="CW27" s="189"/>
      <c r="CX27" s="189"/>
      <c r="CY27" s="189"/>
      <c r="CZ27" s="189"/>
      <c r="DA27" s="189"/>
      <c r="DB27" s="189"/>
      <c r="DC27" s="189"/>
      <c r="DD27" s="189"/>
      <c r="DE27" s="189"/>
      <c r="DF27" s="189"/>
      <c r="DG27" s="189"/>
      <c r="DH27" s="189"/>
      <c r="DI27" s="189"/>
      <c r="DJ27" s="189"/>
      <c r="DK27" s="189"/>
      <c r="DL27" s="189"/>
      <c r="DM27" s="189"/>
      <c r="DN27" s="189"/>
      <c r="DO27" s="189"/>
      <c r="DP27" s="189"/>
      <c r="DQ27" s="189"/>
      <c r="DR27" s="189"/>
      <c r="DS27" s="190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  <c r="LO27" s="67"/>
      <c r="LP27" s="67"/>
      <c r="LQ27" s="67"/>
      <c r="LR27" s="67"/>
      <c r="LS27" s="67"/>
      <c r="LT27" s="67"/>
      <c r="LU27" s="67"/>
      <c r="LV27" s="67"/>
      <c r="LW27" s="67"/>
      <c r="LX27" s="67"/>
      <c r="LY27" s="67"/>
      <c r="LZ27" s="67"/>
      <c r="MA27" s="67"/>
      <c r="MB27" s="67"/>
      <c r="MC27" s="67"/>
      <c r="MD27" s="67"/>
      <c r="ME27" s="67"/>
      <c r="MF27" s="67"/>
      <c r="MG27" s="67"/>
      <c r="MH27" s="67"/>
      <c r="MI27" s="67"/>
      <c r="MJ27" s="67"/>
      <c r="MK27" s="67"/>
      <c r="ML27" s="67"/>
      <c r="MM27" s="67"/>
      <c r="MN27" s="67"/>
      <c r="MO27" s="67"/>
      <c r="MP27" s="67"/>
      <c r="MQ27" s="67"/>
      <c r="MR27" s="67"/>
      <c r="MS27" s="67"/>
      <c r="MT27" s="67"/>
      <c r="MU27" s="67"/>
      <c r="MV27" s="67"/>
      <c r="MW27" s="67"/>
      <c r="MX27" s="67"/>
      <c r="MY27" s="67"/>
      <c r="MZ27" s="67"/>
      <c r="NA27" s="67"/>
      <c r="NB27" s="67"/>
      <c r="NC27" s="67"/>
      <c r="ND27" s="67"/>
      <c r="NE27" s="67"/>
      <c r="NF27" s="67"/>
      <c r="NG27" s="67"/>
      <c r="NH27" s="67"/>
      <c r="NI27" s="67"/>
      <c r="NJ27" s="67"/>
      <c r="NK27" s="67"/>
      <c r="NL27" s="67"/>
      <c r="NM27" s="67"/>
      <c r="NN27" s="67"/>
      <c r="NO27" s="67"/>
      <c r="NP27" s="67"/>
      <c r="NQ27" s="67"/>
      <c r="NR27" s="67"/>
      <c r="NS27" s="67"/>
      <c r="NT27" s="67"/>
      <c r="NU27" s="67"/>
      <c r="NV27" s="67"/>
      <c r="NW27" s="67"/>
      <c r="NX27" s="67"/>
      <c r="NY27" s="67"/>
      <c r="NZ27" s="67"/>
      <c r="OA27" s="67"/>
      <c r="OB27" s="67"/>
      <c r="OC27" s="67"/>
      <c r="OD27" s="67"/>
      <c r="OE27" s="67"/>
      <c r="OF27" s="67"/>
      <c r="OG27" s="67"/>
      <c r="OH27" s="67"/>
      <c r="OI27" s="67"/>
      <c r="OJ27" s="67"/>
      <c r="OK27" s="67"/>
      <c r="OL27" s="67"/>
      <c r="OM27" s="67"/>
      <c r="ON27" s="67"/>
      <c r="OO27" s="67"/>
      <c r="OP27" s="67"/>
      <c r="OQ27" s="67"/>
      <c r="OR27" s="67"/>
      <c r="OS27" s="67"/>
      <c r="OT27" s="67"/>
      <c r="OU27" s="67"/>
      <c r="OV27" s="67"/>
      <c r="OW27" s="67"/>
      <c r="OX27" s="67"/>
      <c r="OY27" s="67"/>
      <c r="OZ27" s="67"/>
      <c r="PA27" s="67"/>
      <c r="PB27" s="67"/>
      <c r="PC27" s="67"/>
      <c r="PD27" s="67"/>
      <c r="PE27" s="67"/>
      <c r="PF27" s="67"/>
      <c r="PG27" s="67"/>
      <c r="PH27" s="67"/>
      <c r="PI27" s="67"/>
      <c r="PJ27" s="67"/>
      <c r="PK27" s="67"/>
      <c r="PL27" s="67"/>
      <c r="PM27" s="67"/>
      <c r="PN27" s="67"/>
      <c r="PO27" s="67"/>
      <c r="PP27" s="67"/>
      <c r="PQ27" s="67"/>
      <c r="PR27" s="67"/>
      <c r="PS27" s="67"/>
      <c r="PT27" s="67"/>
      <c r="PU27" s="67"/>
      <c r="PV27" s="67"/>
      <c r="PW27" s="67"/>
      <c r="PX27" s="67"/>
      <c r="PY27" s="67"/>
      <c r="PZ27" s="67"/>
      <c r="QA27" s="67"/>
      <c r="QB27" s="67"/>
      <c r="QC27" s="67"/>
      <c r="QD27" s="67"/>
      <c r="QE27" s="67"/>
      <c r="QF27" s="67"/>
      <c r="QG27" s="67"/>
      <c r="QH27" s="67"/>
      <c r="QI27" s="67"/>
      <c r="QJ27" s="67"/>
      <c r="QK27" s="67"/>
      <c r="QL27" s="67"/>
      <c r="QM27" s="67"/>
      <c r="QN27" s="67"/>
      <c r="QO27" s="67"/>
      <c r="QP27" s="67"/>
      <c r="QQ27" s="67"/>
      <c r="QR27" s="67"/>
      <c r="QS27" s="67"/>
      <c r="QT27" s="67"/>
      <c r="QU27" s="67"/>
      <c r="QV27" s="67"/>
      <c r="QW27" s="67"/>
      <c r="QX27" s="67"/>
      <c r="QY27" s="67"/>
      <c r="QZ27" s="67"/>
      <c r="RA27" s="67"/>
      <c r="RB27" s="67"/>
      <c r="RC27" s="67"/>
      <c r="RD27" s="67"/>
      <c r="RE27" s="67"/>
      <c r="RF27" s="67"/>
      <c r="RG27" s="67"/>
      <c r="RH27" s="67"/>
      <c r="RI27" s="67"/>
      <c r="RJ27" s="67"/>
      <c r="RK27" s="67"/>
      <c r="RL27" s="67"/>
      <c r="RM27" s="67"/>
      <c r="RN27" s="67"/>
      <c r="RO27" s="67"/>
      <c r="RP27" s="67"/>
      <c r="RQ27" s="67"/>
      <c r="RR27" s="67"/>
      <c r="RS27" s="67"/>
      <c r="RT27" s="67"/>
      <c r="RU27" s="67"/>
      <c r="RV27" s="67"/>
      <c r="RW27" s="67"/>
      <c r="RX27" s="67"/>
      <c r="RY27" s="67"/>
      <c r="RZ27" s="67"/>
      <c r="SA27" s="67"/>
      <c r="SB27" s="67"/>
      <c r="SC27" s="67"/>
      <c r="SD27" s="67"/>
      <c r="SE27" s="67"/>
      <c r="SF27" s="67"/>
      <c r="SG27" s="67"/>
      <c r="SH27" s="67"/>
      <c r="SI27" s="67"/>
      <c r="SJ27" s="67"/>
      <c r="SK27" s="67"/>
      <c r="SL27" s="67"/>
      <c r="SM27" s="67"/>
      <c r="SN27" s="67"/>
      <c r="SO27" s="67"/>
      <c r="SP27" s="67"/>
      <c r="SQ27" s="67"/>
      <c r="SR27" s="67"/>
      <c r="SS27" s="67"/>
      <c r="ST27" s="67"/>
      <c r="SU27" s="67"/>
      <c r="SV27" s="67"/>
      <c r="SW27" s="67"/>
      <c r="SX27" s="67"/>
      <c r="SY27" s="67"/>
      <c r="SZ27" s="67"/>
      <c r="TA27" s="67"/>
      <c r="TB27" s="67"/>
      <c r="TC27" s="67"/>
      <c r="TD27" s="67"/>
      <c r="TE27" s="67"/>
      <c r="TF27" s="67"/>
      <c r="TG27" s="67"/>
      <c r="TH27" s="67"/>
      <c r="TI27" s="67"/>
      <c r="TJ27" s="67"/>
      <c r="TK27" s="67"/>
      <c r="TL27" s="67"/>
      <c r="TM27" s="67"/>
      <c r="TN27" s="67"/>
      <c r="TO27" s="67"/>
      <c r="TP27" s="67"/>
      <c r="TQ27" s="67"/>
      <c r="TR27" s="67"/>
      <c r="TS27" s="67"/>
      <c r="TT27" s="67"/>
      <c r="TU27" s="67"/>
      <c r="TV27" s="67"/>
      <c r="TW27" s="67"/>
      <c r="TX27" s="67"/>
      <c r="TY27" s="67"/>
      <c r="TZ27" s="67"/>
      <c r="UA27" s="67"/>
      <c r="UB27" s="67"/>
      <c r="UC27" s="67"/>
      <c r="UD27" s="67"/>
      <c r="UE27" s="67"/>
      <c r="UF27" s="67"/>
      <c r="UG27" s="67"/>
      <c r="UH27" s="67"/>
      <c r="UI27" s="67"/>
      <c r="UJ27" s="67"/>
      <c r="UK27" s="67"/>
      <c r="UL27" s="67"/>
      <c r="UM27" s="67"/>
      <c r="UN27" s="67"/>
      <c r="UO27" s="67"/>
      <c r="UP27" s="67"/>
      <c r="UQ27" s="67"/>
      <c r="UR27" s="67"/>
      <c r="US27" s="67"/>
      <c r="UT27" s="67"/>
      <c r="UU27" s="67"/>
      <c r="UV27" s="67"/>
      <c r="UW27" s="67"/>
      <c r="UX27" s="67"/>
      <c r="UY27" s="67"/>
      <c r="UZ27" s="67"/>
      <c r="VA27" s="67"/>
      <c r="VB27" s="67"/>
      <c r="VC27" s="67"/>
      <c r="VD27" s="67"/>
      <c r="VE27" s="67"/>
      <c r="VF27" s="67"/>
      <c r="VG27" s="67"/>
      <c r="VH27" s="67"/>
      <c r="VI27" s="67"/>
      <c r="VJ27" s="67"/>
      <c r="VK27" s="67"/>
      <c r="VL27" s="67"/>
      <c r="VM27" s="67"/>
      <c r="VN27" s="67"/>
      <c r="VO27" s="67"/>
      <c r="VP27" s="67"/>
      <c r="VQ27" s="67"/>
      <c r="VR27" s="67"/>
      <c r="VS27" s="67"/>
      <c r="VT27" s="67"/>
      <c r="VU27" s="67"/>
      <c r="VV27" s="67"/>
      <c r="VW27" s="67"/>
      <c r="VX27" s="67"/>
      <c r="VY27" s="67"/>
      <c r="VZ27" s="67"/>
      <c r="WA27" s="67"/>
      <c r="WB27" s="67"/>
      <c r="WC27" s="67"/>
      <c r="WD27" s="67"/>
      <c r="WE27" s="67"/>
      <c r="WF27" s="67"/>
      <c r="WG27" s="67"/>
      <c r="WH27" s="67"/>
      <c r="WI27" s="67"/>
      <c r="WJ27" s="67"/>
      <c r="WK27" s="67"/>
      <c r="WL27" s="67"/>
      <c r="WM27" s="67"/>
      <c r="WN27" s="67"/>
      <c r="WO27" s="67"/>
      <c r="WP27" s="67"/>
      <c r="WQ27" s="67"/>
      <c r="WR27" s="67"/>
      <c r="WS27" s="67"/>
      <c r="WT27" s="67"/>
      <c r="WU27" s="67"/>
      <c r="WV27" s="67"/>
      <c r="WW27" s="67"/>
      <c r="WX27" s="67"/>
      <c r="WY27" s="67"/>
      <c r="WZ27" s="67"/>
      <c r="XA27" s="67"/>
      <c r="XB27" s="67"/>
      <c r="XC27" s="67"/>
      <c r="XD27" s="67"/>
      <c r="XE27" s="67"/>
      <c r="XF27" s="67"/>
      <c r="XG27" s="67"/>
      <c r="XH27" s="67"/>
      <c r="XI27" s="67"/>
      <c r="XJ27" s="67"/>
      <c r="XK27" s="67"/>
      <c r="XL27" s="67"/>
      <c r="XM27" s="67"/>
      <c r="XN27" s="67"/>
      <c r="XO27" s="67"/>
      <c r="XP27" s="67"/>
      <c r="XQ27" s="67"/>
      <c r="XR27" s="67"/>
      <c r="XS27" s="67"/>
      <c r="XT27" s="67"/>
      <c r="XU27" s="67"/>
      <c r="XV27" s="67"/>
      <c r="XW27" s="67"/>
      <c r="XX27" s="67"/>
      <c r="XY27" s="67"/>
      <c r="XZ27" s="67"/>
      <c r="YA27" s="67"/>
      <c r="YB27" s="67"/>
      <c r="YC27" s="67"/>
      <c r="YD27" s="67"/>
      <c r="YE27" s="67"/>
      <c r="YF27" s="67"/>
      <c r="YG27" s="67"/>
      <c r="YH27" s="67"/>
      <c r="YI27" s="67"/>
      <c r="YJ27" s="67"/>
      <c r="YK27" s="67"/>
      <c r="YL27" s="67"/>
      <c r="YM27" s="67"/>
      <c r="YN27" s="67"/>
      <c r="YO27" s="67"/>
      <c r="YP27" s="67"/>
      <c r="YQ27" s="67"/>
      <c r="YR27" s="67"/>
      <c r="YS27" s="67"/>
      <c r="YT27" s="67"/>
      <c r="YU27" s="67"/>
      <c r="YV27" s="67"/>
      <c r="YW27" s="67"/>
      <c r="YX27" s="67"/>
      <c r="YY27" s="67"/>
      <c r="YZ27" s="67"/>
      <c r="ZA27" s="67"/>
      <c r="ZB27" s="67"/>
      <c r="ZC27" s="67"/>
      <c r="ZD27" s="67"/>
      <c r="ZE27" s="67"/>
      <c r="ZF27" s="67"/>
      <c r="ZG27" s="67"/>
      <c r="ZH27" s="67"/>
      <c r="ZI27" s="67"/>
      <c r="ZJ27" s="67"/>
      <c r="ZK27" s="67"/>
      <c r="ZL27" s="67"/>
      <c r="ZM27" s="67"/>
      <c r="ZN27" s="67"/>
      <c r="ZO27" s="67"/>
      <c r="ZP27" s="67"/>
      <c r="ZQ27" s="67"/>
      <c r="ZR27" s="67"/>
      <c r="ZS27" s="67"/>
      <c r="ZT27" s="67"/>
      <c r="ZU27" s="67"/>
      <c r="ZV27" s="67"/>
      <c r="ZW27" s="67"/>
      <c r="ZX27" s="67"/>
      <c r="ZY27" s="67"/>
      <c r="ZZ27" s="67"/>
      <c r="AAA27" s="67"/>
      <c r="AAB27" s="67"/>
    </row>
    <row r="28" spans="1:704" s="57" customFormat="1" ht="21.75" customHeight="1" thickBot="1" x14ac:dyDescent="0.3">
      <c r="A28" s="251">
        <f t="shared" si="18"/>
        <v>25</v>
      </c>
      <c r="B28" s="252" t="s">
        <v>94</v>
      </c>
      <c r="C28" s="252">
        <v>74</v>
      </c>
      <c r="D28" s="252" t="s">
        <v>13</v>
      </c>
      <c r="E28" s="253">
        <v>35000</v>
      </c>
      <c r="F28" s="254">
        <v>1950.49</v>
      </c>
      <c r="G28" s="255"/>
      <c r="H28" s="326">
        <v>22608</v>
      </c>
      <c r="I28" s="327"/>
      <c r="J28" s="327">
        <v>0</v>
      </c>
      <c r="K28" s="328">
        <v>0</v>
      </c>
      <c r="L28" s="298">
        <f t="shared" si="111"/>
        <v>22608</v>
      </c>
      <c r="M28" s="255"/>
      <c r="N28" s="329">
        <v>300</v>
      </c>
      <c r="O28" s="261">
        <f t="shared" si="112"/>
        <v>0.15380750478084995</v>
      </c>
      <c r="P28" s="330">
        <v>0</v>
      </c>
      <c r="Q28" s="261">
        <f t="shared" si="113"/>
        <v>0</v>
      </c>
      <c r="R28" s="330">
        <v>53</v>
      </c>
      <c r="S28" s="261">
        <f t="shared" si="114"/>
        <v>2.7172659177950156E-2</v>
      </c>
      <c r="T28" s="330">
        <v>0</v>
      </c>
      <c r="U28" s="261">
        <f t="shared" si="115"/>
        <v>0</v>
      </c>
      <c r="V28" s="327">
        <v>0</v>
      </c>
      <c r="W28" s="261">
        <f t="shared" si="116"/>
        <v>0</v>
      </c>
      <c r="X28" s="327">
        <v>50</v>
      </c>
      <c r="Y28" s="263">
        <f t="shared" si="117"/>
        <v>2.5634584130141656E-2</v>
      </c>
      <c r="Z28" s="264">
        <f t="shared" si="96"/>
        <v>403</v>
      </c>
      <c r="AA28" s="265">
        <f t="shared" si="118"/>
        <v>0.20661474808894176</v>
      </c>
      <c r="AB28" s="266">
        <v>926.5</v>
      </c>
      <c r="AC28" s="267">
        <f>SUM(AB28-Z28)</f>
        <v>523.5</v>
      </c>
      <c r="AD28" s="268">
        <v>861</v>
      </c>
      <c r="AE28" s="267">
        <f>SUM(AD28-Z28)</f>
        <v>458</v>
      </c>
      <c r="AF28" s="331">
        <v>594</v>
      </c>
      <c r="AG28" s="261">
        <f t="shared" si="119"/>
        <v>0.30453885946608289</v>
      </c>
      <c r="AH28" s="327">
        <v>95</v>
      </c>
      <c r="AI28" s="261">
        <f t="shared" si="120"/>
        <v>4.870570984726915E-2</v>
      </c>
      <c r="AJ28" s="327">
        <v>146</v>
      </c>
      <c r="AK28" s="261">
        <f t="shared" si="121"/>
        <v>7.4852985660013638E-2</v>
      </c>
      <c r="AL28" s="327">
        <v>136</v>
      </c>
      <c r="AM28" s="261">
        <f t="shared" si="122"/>
        <v>6.97260688339853E-2</v>
      </c>
      <c r="AN28" s="327">
        <v>0</v>
      </c>
      <c r="AO28" s="263">
        <f t="shared" si="123"/>
        <v>0</v>
      </c>
      <c r="AP28" s="332">
        <f t="shared" ref="AP28:AP43" si="129">SUM(AF28:AN28)</f>
        <v>971.49782362380734</v>
      </c>
      <c r="AQ28" s="265">
        <f t="shared" si="124"/>
        <v>0.49807885383868017</v>
      </c>
      <c r="AR28" s="266">
        <v>895.08</v>
      </c>
      <c r="AS28" s="267">
        <f t="shared" ref="AS28:AS29" si="130">SUM(AR28-AP28)</f>
        <v>-76.417823623807294</v>
      </c>
      <c r="AT28" s="271">
        <v>827</v>
      </c>
      <c r="AU28" s="272">
        <f t="shared" ref="AU28:AU29" si="131">SUM(AT28-AP28)</f>
        <v>-144.49782362380734</v>
      </c>
      <c r="AV28" s="331"/>
      <c r="AW28" s="327"/>
      <c r="AX28" s="333">
        <v>0</v>
      </c>
      <c r="AY28" s="274"/>
      <c r="AZ28" s="275">
        <f t="shared" si="125"/>
        <v>0</v>
      </c>
      <c r="BA28" s="255"/>
      <c r="BB28" s="276">
        <f>F28</f>
        <v>1950.49</v>
      </c>
      <c r="BC28" s="299">
        <f t="shared" si="126"/>
        <v>1374.4978236238073</v>
      </c>
      <c r="BD28" s="355">
        <f t="shared" ref="BD28:BD43" si="132">SUM(F28*15)/100</f>
        <v>292.57349999999997</v>
      </c>
      <c r="BE28" s="336">
        <f t="shared" si="127"/>
        <v>1667.0713236238073</v>
      </c>
      <c r="BF28" s="279">
        <f t="shared" si="38"/>
        <v>575.99217637619267</v>
      </c>
      <c r="BG28" s="279">
        <f t="shared" si="128"/>
        <v>283.41867637619271</v>
      </c>
      <c r="BH28" s="280" t="s">
        <v>211</v>
      </c>
      <c r="BI28" s="338">
        <v>100</v>
      </c>
      <c r="BJ28" s="294">
        <v>2</v>
      </c>
      <c r="BK28" s="295">
        <v>3</v>
      </c>
      <c r="BL28" s="296">
        <v>0</v>
      </c>
      <c r="BM28" s="297" t="s">
        <v>213</v>
      </c>
      <c r="BN28" s="68" t="s">
        <v>214</v>
      </c>
      <c r="BO28" s="284">
        <f t="shared" si="40"/>
        <v>25</v>
      </c>
      <c r="BP28" s="252" t="s">
        <v>94</v>
      </c>
      <c r="BQ28" s="252">
        <v>74</v>
      </c>
      <c r="BR28" s="252" t="s">
        <v>13</v>
      </c>
      <c r="BS28" s="253">
        <v>35000</v>
      </c>
      <c r="BT28" s="253">
        <v>1950.49</v>
      </c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89"/>
      <c r="CF28" s="189"/>
      <c r="CG28" s="189"/>
      <c r="CH28" s="189"/>
      <c r="CI28" s="189"/>
      <c r="CJ28" s="189"/>
      <c r="CK28" s="189"/>
      <c r="CL28" s="189"/>
      <c r="CM28" s="189"/>
      <c r="CN28" s="189"/>
      <c r="CO28" s="189"/>
      <c r="CP28" s="189"/>
      <c r="CQ28" s="189"/>
      <c r="CR28" s="189"/>
      <c r="CS28" s="189"/>
      <c r="CT28" s="189"/>
      <c r="CU28" s="189"/>
      <c r="CV28" s="189"/>
      <c r="CW28" s="189"/>
      <c r="CX28" s="189"/>
      <c r="CY28" s="189"/>
      <c r="CZ28" s="189"/>
      <c r="DA28" s="189"/>
      <c r="DB28" s="189"/>
      <c r="DC28" s="189"/>
      <c r="DD28" s="189"/>
      <c r="DE28" s="189"/>
      <c r="DF28" s="189"/>
      <c r="DG28" s="189"/>
      <c r="DH28" s="189"/>
      <c r="DI28" s="189"/>
      <c r="DJ28" s="189"/>
      <c r="DK28" s="189"/>
      <c r="DL28" s="189"/>
      <c r="DM28" s="189"/>
      <c r="DN28" s="189"/>
      <c r="DO28" s="189"/>
      <c r="DP28" s="189"/>
      <c r="DQ28" s="189"/>
      <c r="DR28" s="189"/>
      <c r="DS28" s="190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  <c r="LO28" s="67"/>
      <c r="LP28" s="67"/>
      <c r="LQ28" s="67"/>
      <c r="LR28" s="67"/>
      <c r="LS28" s="67"/>
      <c r="LT28" s="67"/>
      <c r="LU28" s="67"/>
      <c r="LV28" s="67"/>
      <c r="LW28" s="67"/>
      <c r="LX28" s="67"/>
      <c r="LY28" s="67"/>
      <c r="LZ28" s="67"/>
      <c r="MA28" s="67"/>
      <c r="MB28" s="67"/>
      <c r="MC28" s="67"/>
      <c r="MD28" s="67"/>
      <c r="ME28" s="67"/>
      <c r="MF28" s="67"/>
      <c r="MG28" s="67"/>
      <c r="MH28" s="67"/>
      <c r="MI28" s="67"/>
      <c r="MJ28" s="67"/>
      <c r="MK28" s="67"/>
      <c r="ML28" s="67"/>
      <c r="MM28" s="67"/>
      <c r="MN28" s="67"/>
      <c r="MO28" s="67"/>
      <c r="MP28" s="67"/>
      <c r="MQ28" s="67"/>
      <c r="MR28" s="67"/>
      <c r="MS28" s="67"/>
      <c r="MT28" s="67"/>
      <c r="MU28" s="67"/>
      <c r="MV28" s="67"/>
      <c r="MW28" s="67"/>
      <c r="MX28" s="67"/>
      <c r="MY28" s="67"/>
      <c r="MZ28" s="67"/>
      <c r="NA28" s="67"/>
      <c r="NB28" s="67"/>
      <c r="NC28" s="67"/>
      <c r="ND28" s="67"/>
      <c r="NE28" s="67"/>
      <c r="NF28" s="67"/>
      <c r="NG28" s="67"/>
      <c r="NH28" s="67"/>
      <c r="NI28" s="67"/>
      <c r="NJ28" s="67"/>
      <c r="NK28" s="67"/>
      <c r="NL28" s="67"/>
      <c r="NM28" s="67"/>
      <c r="NN28" s="67"/>
      <c r="NO28" s="67"/>
      <c r="NP28" s="67"/>
      <c r="NQ28" s="67"/>
      <c r="NR28" s="67"/>
      <c r="NS28" s="67"/>
      <c r="NT28" s="67"/>
      <c r="NU28" s="67"/>
      <c r="NV28" s="67"/>
      <c r="NW28" s="67"/>
      <c r="NX28" s="67"/>
      <c r="NY28" s="67"/>
      <c r="NZ28" s="67"/>
      <c r="OA28" s="67"/>
      <c r="OB28" s="67"/>
      <c r="OC28" s="67"/>
      <c r="OD28" s="67"/>
      <c r="OE28" s="67"/>
      <c r="OF28" s="67"/>
      <c r="OG28" s="67"/>
      <c r="OH28" s="67"/>
      <c r="OI28" s="67"/>
      <c r="OJ28" s="67"/>
      <c r="OK28" s="67"/>
      <c r="OL28" s="67"/>
      <c r="OM28" s="67"/>
      <c r="ON28" s="67"/>
      <c r="OO28" s="67"/>
      <c r="OP28" s="67"/>
      <c r="OQ28" s="67"/>
      <c r="OR28" s="67"/>
      <c r="OS28" s="67"/>
      <c r="OT28" s="67"/>
      <c r="OU28" s="67"/>
      <c r="OV28" s="67"/>
      <c r="OW28" s="67"/>
      <c r="OX28" s="67"/>
      <c r="OY28" s="67"/>
      <c r="OZ28" s="67"/>
      <c r="PA28" s="67"/>
      <c r="PB28" s="67"/>
      <c r="PC28" s="67"/>
      <c r="PD28" s="67"/>
      <c r="PE28" s="67"/>
      <c r="PF28" s="67"/>
      <c r="PG28" s="67"/>
      <c r="PH28" s="67"/>
      <c r="PI28" s="67"/>
      <c r="PJ28" s="67"/>
      <c r="PK28" s="67"/>
      <c r="PL28" s="67"/>
      <c r="PM28" s="67"/>
      <c r="PN28" s="67"/>
      <c r="PO28" s="67"/>
      <c r="PP28" s="67"/>
      <c r="PQ28" s="67"/>
      <c r="PR28" s="67"/>
      <c r="PS28" s="67"/>
      <c r="PT28" s="67"/>
      <c r="PU28" s="67"/>
      <c r="PV28" s="67"/>
      <c r="PW28" s="67"/>
      <c r="PX28" s="67"/>
      <c r="PY28" s="67"/>
      <c r="PZ28" s="67"/>
      <c r="QA28" s="67"/>
      <c r="QB28" s="67"/>
      <c r="QC28" s="67"/>
      <c r="QD28" s="67"/>
      <c r="QE28" s="67"/>
      <c r="QF28" s="67"/>
      <c r="QG28" s="67"/>
      <c r="QH28" s="67"/>
      <c r="QI28" s="67"/>
      <c r="QJ28" s="67"/>
      <c r="QK28" s="67"/>
      <c r="QL28" s="67"/>
      <c r="QM28" s="67"/>
      <c r="QN28" s="67"/>
      <c r="QO28" s="67"/>
      <c r="QP28" s="67"/>
      <c r="QQ28" s="67"/>
      <c r="QR28" s="67"/>
      <c r="QS28" s="67"/>
      <c r="QT28" s="67"/>
      <c r="QU28" s="67"/>
      <c r="QV28" s="67"/>
      <c r="QW28" s="67"/>
      <c r="QX28" s="67"/>
      <c r="QY28" s="67"/>
      <c r="QZ28" s="67"/>
      <c r="RA28" s="67"/>
      <c r="RB28" s="67"/>
      <c r="RC28" s="67"/>
      <c r="RD28" s="67"/>
      <c r="RE28" s="67"/>
      <c r="RF28" s="67"/>
      <c r="RG28" s="67"/>
      <c r="RH28" s="67"/>
      <c r="RI28" s="67"/>
      <c r="RJ28" s="67"/>
      <c r="RK28" s="67"/>
      <c r="RL28" s="67"/>
      <c r="RM28" s="67"/>
      <c r="RN28" s="67"/>
      <c r="RO28" s="67"/>
      <c r="RP28" s="67"/>
      <c r="RQ28" s="67"/>
      <c r="RR28" s="67"/>
      <c r="RS28" s="67"/>
      <c r="RT28" s="67"/>
      <c r="RU28" s="67"/>
      <c r="RV28" s="67"/>
      <c r="RW28" s="67"/>
      <c r="RX28" s="67"/>
      <c r="RY28" s="67"/>
      <c r="RZ28" s="67"/>
      <c r="SA28" s="67"/>
      <c r="SB28" s="67"/>
      <c r="SC28" s="67"/>
      <c r="SD28" s="67"/>
      <c r="SE28" s="67"/>
      <c r="SF28" s="67"/>
      <c r="SG28" s="67"/>
      <c r="SH28" s="67"/>
      <c r="SI28" s="67"/>
      <c r="SJ28" s="67"/>
      <c r="SK28" s="67"/>
      <c r="SL28" s="67"/>
      <c r="SM28" s="67"/>
      <c r="SN28" s="67"/>
      <c r="SO28" s="67"/>
      <c r="SP28" s="67"/>
      <c r="SQ28" s="67"/>
      <c r="SR28" s="67"/>
      <c r="SS28" s="67"/>
      <c r="ST28" s="67"/>
      <c r="SU28" s="67"/>
      <c r="SV28" s="67"/>
      <c r="SW28" s="67"/>
      <c r="SX28" s="67"/>
      <c r="SY28" s="67"/>
      <c r="SZ28" s="67"/>
      <c r="TA28" s="67"/>
      <c r="TB28" s="67"/>
      <c r="TC28" s="67"/>
      <c r="TD28" s="67"/>
      <c r="TE28" s="67"/>
      <c r="TF28" s="67"/>
      <c r="TG28" s="67"/>
      <c r="TH28" s="67"/>
      <c r="TI28" s="67"/>
      <c r="TJ28" s="67"/>
      <c r="TK28" s="67"/>
      <c r="TL28" s="67"/>
      <c r="TM28" s="67"/>
      <c r="TN28" s="67"/>
      <c r="TO28" s="67"/>
      <c r="TP28" s="67"/>
      <c r="TQ28" s="67"/>
      <c r="TR28" s="67"/>
      <c r="TS28" s="67"/>
      <c r="TT28" s="67"/>
      <c r="TU28" s="67"/>
      <c r="TV28" s="67"/>
      <c r="TW28" s="67"/>
      <c r="TX28" s="67"/>
      <c r="TY28" s="67"/>
      <c r="TZ28" s="67"/>
      <c r="UA28" s="67"/>
      <c r="UB28" s="67"/>
      <c r="UC28" s="67"/>
      <c r="UD28" s="67"/>
      <c r="UE28" s="67"/>
      <c r="UF28" s="67"/>
      <c r="UG28" s="67"/>
      <c r="UH28" s="67"/>
      <c r="UI28" s="67"/>
      <c r="UJ28" s="67"/>
      <c r="UK28" s="67"/>
      <c r="UL28" s="67"/>
      <c r="UM28" s="67"/>
      <c r="UN28" s="67"/>
      <c r="UO28" s="67"/>
      <c r="UP28" s="67"/>
      <c r="UQ28" s="67"/>
      <c r="UR28" s="67"/>
      <c r="US28" s="67"/>
      <c r="UT28" s="67"/>
      <c r="UU28" s="67"/>
      <c r="UV28" s="67"/>
      <c r="UW28" s="67"/>
      <c r="UX28" s="67"/>
      <c r="UY28" s="67"/>
      <c r="UZ28" s="67"/>
      <c r="VA28" s="67"/>
      <c r="VB28" s="67"/>
      <c r="VC28" s="67"/>
      <c r="VD28" s="67"/>
      <c r="VE28" s="67"/>
      <c r="VF28" s="67"/>
      <c r="VG28" s="67"/>
      <c r="VH28" s="67"/>
      <c r="VI28" s="67"/>
      <c r="VJ28" s="67"/>
      <c r="VK28" s="67"/>
      <c r="VL28" s="67"/>
      <c r="VM28" s="67"/>
      <c r="VN28" s="67"/>
      <c r="VO28" s="67"/>
      <c r="VP28" s="67"/>
      <c r="VQ28" s="67"/>
      <c r="VR28" s="67"/>
      <c r="VS28" s="67"/>
      <c r="VT28" s="67"/>
      <c r="VU28" s="67"/>
      <c r="VV28" s="67"/>
      <c r="VW28" s="67"/>
      <c r="VX28" s="67"/>
      <c r="VY28" s="67"/>
      <c r="VZ28" s="67"/>
      <c r="WA28" s="67"/>
      <c r="WB28" s="67"/>
      <c r="WC28" s="67"/>
      <c r="WD28" s="67"/>
      <c r="WE28" s="67"/>
      <c r="WF28" s="67"/>
      <c r="WG28" s="67"/>
      <c r="WH28" s="67"/>
      <c r="WI28" s="67"/>
      <c r="WJ28" s="67"/>
      <c r="WK28" s="67"/>
      <c r="WL28" s="67"/>
      <c r="WM28" s="67"/>
      <c r="WN28" s="67"/>
      <c r="WO28" s="67"/>
      <c r="WP28" s="67"/>
      <c r="WQ28" s="67"/>
      <c r="WR28" s="67"/>
      <c r="WS28" s="67"/>
      <c r="WT28" s="67"/>
      <c r="WU28" s="67"/>
      <c r="WV28" s="67"/>
      <c r="WW28" s="67"/>
      <c r="WX28" s="67"/>
      <c r="WY28" s="67"/>
      <c r="WZ28" s="67"/>
      <c r="XA28" s="67"/>
      <c r="XB28" s="67"/>
      <c r="XC28" s="67"/>
      <c r="XD28" s="67"/>
      <c r="XE28" s="67"/>
      <c r="XF28" s="67"/>
      <c r="XG28" s="67"/>
      <c r="XH28" s="67"/>
      <c r="XI28" s="67"/>
      <c r="XJ28" s="67"/>
      <c r="XK28" s="67"/>
      <c r="XL28" s="67"/>
      <c r="XM28" s="67"/>
      <c r="XN28" s="67"/>
      <c r="XO28" s="67"/>
      <c r="XP28" s="67"/>
      <c r="XQ28" s="67"/>
      <c r="XR28" s="67"/>
      <c r="XS28" s="67"/>
      <c r="XT28" s="67"/>
      <c r="XU28" s="67"/>
      <c r="XV28" s="67"/>
      <c r="XW28" s="67"/>
      <c r="XX28" s="67"/>
      <c r="XY28" s="67"/>
      <c r="XZ28" s="67"/>
      <c r="YA28" s="67"/>
      <c r="YB28" s="67"/>
      <c r="YC28" s="67"/>
      <c r="YD28" s="67"/>
      <c r="YE28" s="67"/>
      <c r="YF28" s="67"/>
      <c r="YG28" s="67"/>
      <c r="YH28" s="67"/>
      <c r="YI28" s="67"/>
      <c r="YJ28" s="67"/>
      <c r="YK28" s="67"/>
      <c r="YL28" s="67"/>
      <c r="YM28" s="67"/>
      <c r="YN28" s="67"/>
      <c r="YO28" s="67"/>
      <c r="YP28" s="67"/>
      <c r="YQ28" s="67"/>
      <c r="YR28" s="67"/>
      <c r="YS28" s="67"/>
      <c r="YT28" s="67"/>
      <c r="YU28" s="67"/>
      <c r="YV28" s="67"/>
      <c r="YW28" s="67"/>
      <c r="YX28" s="67"/>
      <c r="YY28" s="67"/>
      <c r="YZ28" s="67"/>
      <c r="ZA28" s="67"/>
      <c r="ZB28" s="67"/>
      <c r="ZC28" s="67"/>
      <c r="ZD28" s="67"/>
      <c r="ZE28" s="67"/>
      <c r="ZF28" s="67"/>
      <c r="ZG28" s="67"/>
      <c r="ZH28" s="67"/>
      <c r="ZI28" s="67"/>
      <c r="ZJ28" s="67"/>
      <c r="ZK28" s="67"/>
      <c r="ZL28" s="67"/>
      <c r="ZM28" s="67"/>
      <c r="ZN28" s="67"/>
      <c r="ZO28" s="67"/>
      <c r="ZP28" s="67"/>
      <c r="ZQ28" s="67"/>
      <c r="ZR28" s="67"/>
      <c r="ZS28" s="67"/>
      <c r="ZT28" s="67"/>
      <c r="ZU28" s="67"/>
      <c r="ZV28" s="67"/>
      <c r="ZW28" s="67"/>
      <c r="ZX28" s="67"/>
      <c r="ZY28" s="67"/>
      <c r="ZZ28" s="67"/>
      <c r="AAA28" s="67"/>
      <c r="AAB28" s="67"/>
    </row>
    <row r="29" spans="1:704" s="56" customFormat="1" ht="21.75" customHeight="1" thickBot="1" x14ac:dyDescent="0.3">
      <c r="A29" s="217">
        <f t="shared" si="18"/>
        <v>26</v>
      </c>
      <c r="B29" s="218" t="s">
        <v>113</v>
      </c>
      <c r="C29" s="218">
        <v>73</v>
      </c>
      <c r="D29" s="218" t="s">
        <v>153</v>
      </c>
      <c r="E29" s="219">
        <v>6000</v>
      </c>
      <c r="F29" s="220">
        <v>1596</v>
      </c>
      <c r="G29" s="286"/>
      <c r="H29" s="345"/>
      <c r="I29" s="346"/>
      <c r="J29" s="346">
        <v>0</v>
      </c>
      <c r="K29" s="347">
        <v>0</v>
      </c>
      <c r="L29" s="287">
        <f t="shared" si="111"/>
        <v>0</v>
      </c>
      <c r="M29" s="286"/>
      <c r="N29" s="348">
        <v>200</v>
      </c>
      <c r="O29" s="226">
        <f t="shared" si="112"/>
        <v>0.12531328320802004</v>
      </c>
      <c r="P29" s="349">
        <v>120</v>
      </c>
      <c r="Q29" s="226">
        <f t="shared" si="113"/>
        <v>7.5187969924812026E-2</v>
      </c>
      <c r="R29" s="349">
        <v>180</v>
      </c>
      <c r="S29" s="226">
        <f t="shared" si="114"/>
        <v>0.11278195488721804</v>
      </c>
      <c r="T29" s="349">
        <v>120</v>
      </c>
      <c r="U29" s="226">
        <f t="shared" si="115"/>
        <v>7.5187969924812026E-2</v>
      </c>
      <c r="V29" s="346">
        <v>0</v>
      </c>
      <c r="W29" s="226">
        <f t="shared" si="116"/>
        <v>0</v>
      </c>
      <c r="X29" s="346">
        <v>0</v>
      </c>
      <c r="Y29" s="228">
        <f t="shared" si="117"/>
        <v>0</v>
      </c>
      <c r="Z29" s="229">
        <f t="shared" si="96"/>
        <v>620</v>
      </c>
      <c r="AA29" s="230">
        <f t="shared" si="118"/>
        <v>0.38847117794486213</v>
      </c>
      <c r="AB29" s="231">
        <v>926.5</v>
      </c>
      <c r="AC29" s="232">
        <f>SUM(AB29-Z29)</f>
        <v>306.5</v>
      </c>
      <c r="AD29" s="233">
        <v>861</v>
      </c>
      <c r="AE29" s="232">
        <f>SUM(AD29-Z29)</f>
        <v>241</v>
      </c>
      <c r="AF29" s="350">
        <v>450</v>
      </c>
      <c r="AG29" s="226">
        <f t="shared" si="119"/>
        <v>0.28195488721804512</v>
      </c>
      <c r="AH29" s="346">
        <v>0</v>
      </c>
      <c r="AI29" s="226">
        <f t="shared" si="120"/>
        <v>0</v>
      </c>
      <c r="AJ29" s="346">
        <v>68</v>
      </c>
      <c r="AK29" s="226">
        <f t="shared" si="121"/>
        <v>4.2606516290726815E-2</v>
      </c>
      <c r="AL29" s="346">
        <v>188</v>
      </c>
      <c r="AM29" s="226">
        <f t="shared" si="122"/>
        <v>0.11779448621553884</v>
      </c>
      <c r="AN29" s="346">
        <v>0</v>
      </c>
      <c r="AO29" s="228">
        <f t="shared" si="123"/>
        <v>0</v>
      </c>
      <c r="AP29" s="351">
        <f t="shared" si="129"/>
        <v>706.44235588972424</v>
      </c>
      <c r="AQ29" s="230">
        <f t="shared" si="124"/>
        <v>0.4426330550687495</v>
      </c>
      <c r="AR29" s="231">
        <v>895.08</v>
      </c>
      <c r="AS29" s="232">
        <f t="shared" si="130"/>
        <v>188.6376441102758</v>
      </c>
      <c r="AT29" s="236">
        <v>827</v>
      </c>
      <c r="AU29" s="237">
        <f t="shared" si="131"/>
        <v>120.55764411027576</v>
      </c>
      <c r="AV29" s="350"/>
      <c r="AW29" s="346"/>
      <c r="AX29" s="352">
        <v>0</v>
      </c>
      <c r="AY29" s="239"/>
      <c r="AZ29" s="240">
        <f t="shared" si="125"/>
        <v>0</v>
      </c>
      <c r="BA29" s="286"/>
      <c r="BB29" s="356">
        <f t="shared" ref="BB29:BB43" si="133">F29</f>
        <v>1596</v>
      </c>
      <c r="BC29" s="289">
        <f t="shared" si="126"/>
        <v>1326.4423558897242</v>
      </c>
      <c r="BD29" s="241">
        <f t="shared" si="132"/>
        <v>239.4</v>
      </c>
      <c r="BE29" s="353">
        <f t="shared" si="127"/>
        <v>1565.8423558897243</v>
      </c>
      <c r="BF29" s="243">
        <f t="shared" si="38"/>
        <v>269.55764411027576</v>
      </c>
      <c r="BG29" s="243">
        <f t="shared" si="128"/>
        <v>30.157644110275669</v>
      </c>
      <c r="BH29" s="244" t="s">
        <v>227</v>
      </c>
      <c r="BI29" s="354">
        <v>500</v>
      </c>
      <c r="BJ29" s="290">
        <v>6</v>
      </c>
      <c r="BK29" s="291">
        <v>4</v>
      </c>
      <c r="BL29" s="292">
        <v>0</v>
      </c>
      <c r="BM29" s="293" t="s">
        <v>215</v>
      </c>
      <c r="BN29" s="206" t="s">
        <v>216</v>
      </c>
      <c r="BO29" s="250">
        <f t="shared" si="40"/>
        <v>26</v>
      </c>
      <c r="BP29" s="218" t="s">
        <v>113</v>
      </c>
      <c r="BQ29" s="218">
        <v>73</v>
      </c>
      <c r="BR29" s="218" t="s">
        <v>153</v>
      </c>
      <c r="BS29" s="219">
        <v>6000</v>
      </c>
      <c r="BT29" s="219">
        <v>1596</v>
      </c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89"/>
      <c r="CF29" s="189"/>
      <c r="CG29" s="189"/>
      <c r="CH29" s="189"/>
      <c r="CI29" s="189"/>
      <c r="CJ29" s="189"/>
      <c r="CK29" s="189"/>
      <c r="CL29" s="189"/>
      <c r="CM29" s="189"/>
      <c r="CN29" s="189"/>
      <c r="CO29" s="189"/>
      <c r="CP29" s="189"/>
      <c r="CQ29" s="189"/>
      <c r="CR29" s="189"/>
      <c r="CS29" s="189"/>
      <c r="CT29" s="189"/>
      <c r="CU29" s="189"/>
      <c r="CV29" s="189"/>
      <c r="CW29" s="189"/>
      <c r="CX29" s="189"/>
      <c r="CY29" s="189"/>
      <c r="CZ29" s="189"/>
      <c r="DA29" s="189"/>
      <c r="DB29" s="189"/>
      <c r="DC29" s="189"/>
      <c r="DD29" s="189"/>
      <c r="DE29" s="189"/>
      <c r="DF29" s="189"/>
      <c r="DG29" s="189"/>
      <c r="DH29" s="189"/>
      <c r="DI29" s="189"/>
      <c r="DJ29" s="189"/>
      <c r="DK29" s="189"/>
      <c r="DL29" s="189"/>
      <c r="DM29" s="189"/>
      <c r="DN29" s="189"/>
      <c r="DO29" s="189"/>
      <c r="DP29" s="189"/>
      <c r="DQ29" s="189"/>
      <c r="DR29" s="189"/>
      <c r="DS29" s="190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  <c r="KH29" s="67"/>
      <c r="KI29" s="67"/>
      <c r="KJ29" s="67"/>
      <c r="KK29" s="67"/>
      <c r="KL29" s="67"/>
      <c r="KM29" s="67"/>
      <c r="KN29" s="67"/>
      <c r="KO29" s="67"/>
      <c r="KP29" s="67"/>
      <c r="KQ29" s="67"/>
      <c r="KR29" s="67"/>
      <c r="KS29" s="67"/>
      <c r="KT29" s="67"/>
      <c r="KU29" s="67"/>
      <c r="KV29" s="67"/>
      <c r="KW29" s="67"/>
      <c r="KX29" s="67"/>
      <c r="KY29" s="67"/>
      <c r="KZ29" s="67"/>
      <c r="LA29" s="67"/>
      <c r="LB29" s="67"/>
      <c r="LC29" s="67"/>
      <c r="LD29" s="67"/>
      <c r="LE29" s="67"/>
      <c r="LF29" s="67"/>
      <c r="LG29" s="67"/>
      <c r="LH29" s="67"/>
      <c r="LI29" s="67"/>
      <c r="LJ29" s="67"/>
      <c r="LK29" s="67"/>
      <c r="LL29" s="67"/>
      <c r="LM29" s="67"/>
      <c r="LN29" s="67"/>
      <c r="LO29" s="67"/>
      <c r="LP29" s="67"/>
      <c r="LQ29" s="67"/>
      <c r="LR29" s="67"/>
      <c r="LS29" s="67"/>
      <c r="LT29" s="67"/>
      <c r="LU29" s="67"/>
      <c r="LV29" s="67"/>
      <c r="LW29" s="67"/>
      <c r="LX29" s="67"/>
      <c r="LY29" s="67"/>
      <c r="LZ29" s="67"/>
      <c r="MA29" s="67"/>
      <c r="MB29" s="67"/>
      <c r="MC29" s="67"/>
      <c r="MD29" s="67"/>
      <c r="ME29" s="67"/>
      <c r="MF29" s="67"/>
      <c r="MG29" s="67"/>
      <c r="MH29" s="67"/>
      <c r="MI29" s="67"/>
      <c r="MJ29" s="67"/>
      <c r="MK29" s="67"/>
      <c r="ML29" s="67"/>
      <c r="MM29" s="67"/>
      <c r="MN29" s="67"/>
      <c r="MO29" s="67"/>
      <c r="MP29" s="67"/>
      <c r="MQ29" s="67"/>
      <c r="MR29" s="67"/>
      <c r="MS29" s="67"/>
      <c r="MT29" s="67"/>
      <c r="MU29" s="67"/>
      <c r="MV29" s="67"/>
      <c r="MW29" s="67"/>
      <c r="MX29" s="67"/>
      <c r="MY29" s="67"/>
      <c r="MZ29" s="67"/>
      <c r="NA29" s="67"/>
      <c r="NB29" s="67"/>
      <c r="NC29" s="67"/>
      <c r="ND29" s="67"/>
      <c r="NE29" s="67"/>
      <c r="NF29" s="67"/>
      <c r="NG29" s="67"/>
      <c r="NH29" s="67"/>
      <c r="NI29" s="67"/>
      <c r="NJ29" s="67"/>
      <c r="NK29" s="67"/>
      <c r="NL29" s="67"/>
      <c r="NM29" s="67"/>
      <c r="NN29" s="67"/>
      <c r="NO29" s="67"/>
      <c r="NP29" s="67"/>
      <c r="NQ29" s="67"/>
      <c r="NR29" s="67"/>
      <c r="NS29" s="67"/>
      <c r="NT29" s="67"/>
      <c r="NU29" s="67"/>
      <c r="NV29" s="67"/>
      <c r="NW29" s="67"/>
      <c r="NX29" s="67"/>
      <c r="NY29" s="67"/>
      <c r="NZ29" s="67"/>
      <c r="OA29" s="67"/>
      <c r="OB29" s="67"/>
      <c r="OC29" s="67"/>
      <c r="OD29" s="67"/>
      <c r="OE29" s="67"/>
      <c r="OF29" s="67"/>
      <c r="OG29" s="67"/>
      <c r="OH29" s="67"/>
      <c r="OI29" s="67"/>
      <c r="OJ29" s="67"/>
      <c r="OK29" s="67"/>
      <c r="OL29" s="67"/>
      <c r="OM29" s="67"/>
      <c r="ON29" s="67"/>
      <c r="OO29" s="67"/>
      <c r="OP29" s="67"/>
      <c r="OQ29" s="67"/>
      <c r="OR29" s="67"/>
      <c r="OS29" s="67"/>
      <c r="OT29" s="67"/>
      <c r="OU29" s="67"/>
      <c r="OV29" s="67"/>
      <c r="OW29" s="67"/>
      <c r="OX29" s="67"/>
      <c r="OY29" s="67"/>
      <c r="OZ29" s="67"/>
      <c r="PA29" s="67"/>
      <c r="PB29" s="67"/>
      <c r="PC29" s="67"/>
      <c r="PD29" s="67"/>
      <c r="PE29" s="67"/>
      <c r="PF29" s="67"/>
      <c r="PG29" s="67"/>
      <c r="PH29" s="67"/>
      <c r="PI29" s="67"/>
      <c r="PJ29" s="67"/>
      <c r="PK29" s="67"/>
      <c r="PL29" s="67"/>
      <c r="PM29" s="67"/>
      <c r="PN29" s="67"/>
      <c r="PO29" s="67"/>
      <c r="PP29" s="67"/>
      <c r="PQ29" s="67"/>
      <c r="PR29" s="67"/>
      <c r="PS29" s="67"/>
      <c r="PT29" s="67"/>
      <c r="PU29" s="67"/>
      <c r="PV29" s="67"/>
      <c r="PW29" s="67"/>
      <c r="PX29" s="67"/>
      <c r="PY29" s="67"/>
      <c r="PZ29" s="67"/>
      <c r="QA29" s="67"/>
      <c r="QB29" s="67"/>
      <c r="QC29" s="67"/>
      <c r="QD29" s="67"/>
      <c r="QE29" s="67"/>
      <c r="QF29" s="67"/>
      <c r="QG29" s="67"/>
      <c r="QH29" s="67"/>
      <c r="QI29" s="67"/>
      <c r="QJ29" s="67"/>
      <c r="QK29" s="67"/>
      <c r="QL29" s="67"/>
      <c r="QM29" s="67"/>
      <c r="QN29" s="67"/>
      <c r="QO29" s="67"/>
      <c r="QP29" s="67"/>
      <c r="QQ29" s="67"/>
      <c r="QR29" s="67"/>
      <c r="QS29" s="67"/>
      <c r="QT29" s="67"/>
      <c r="QU29" s="67"/>
      <c r="QV29" s="67"/>
      <c r="QW29" s="67"/>
      <c r="QX29" s="67"/>
      <c r="QY29" s="67"/>
      <c r="QZ29" s="67"/>
      <c r="RA29" s="67"/>
      <c r="RB29" s="67"/>
      <c r="RC29" s="67"/>
      <c r="RD29" s="67"/>
      <c r="RE29" s="67"/>
      <c r="RF29" s="67"/>
      <c r="RG29" s="67"/>
      <c r="RH29" s="67"/>
      <c r="RI29" s="67"/>
      <c r="RJ29" s="67"/>
      <c r="RK29" s="67"/>
      <c r="RL29" s="67"/>
      <c r="RM29" s="67"/>
      <c r="RN29" s="67"/>
      <c r="RO29" s="67"/>
      <c r="RP29" s="67"/>
      <c r="RQ29" s="67"/>
      <c r="RR29" s="67"/>
      <c r="RS29" s="67"/>
      <c r="RT29" s="67"/>
      <c r="RU29" s="67"/>
      <c r="RV29" s="67"/>
      <c r="RW29" s="67"/>
      <c r="RX29" s="67"/>
      <c r="RY29" s="67"/>
      <c r="RZ29" s="67"/>
      <c r="SA29" s="67"/>
      <c r="SB29" s="67"/>
      <c r="SC29" s="67"/>
      <c r="SD29" s="67"/>
      <c r="SE29" s="67"/>
      <c r="SF29" s="67"/>
      <c r="SG29" s="67"/>
      <c r="SH29" s="67"/>
      <c r="SI29" s="67"/>
      <c r="SJ29" s="67"/>
      <c r="SK29" s="67"/>
      <c r="SL29" s="67"/>
      <c r="SM29" s="67"/>
      <c r="SN29" s="67"/>
      <c r="SO29" s="67"/>
      <c r="SP29" s="67"/>
      <c r="SQ29" s="67"/>
      <c r="SR29" s="67"/>
      <c r="SS29" s="67"/>
      <c r="ST29" s="67"/>
      <c r="SU29" s="67"/>
      <c r="SV29" s="67"/>
      <c r="SW29" s="67"/>
      <c r="SX29" s="67"/>
      <c r="SY29" s="67"/>
      <c r="SZ29" s="67"/>
      <c r="TA29" s="67"/>
      <c r="TB29" s="67"/>
      <c r="TC29" s="67"/>
      <c r="TD29" s="67"/>
      <c r="TE29" s="67"/>
      <c r="TF29" s="67"/>
      <c r="TG29" s="67"/>
      <c r="TH29" s="67"/>
      <c r="TI29" s="67"/>
      <c r="TJ29" s="67"/>
      <c r="TK29" s="67"/>
      <c r="TL29" s="67"/>
      <c r="TM29" s="67"/>
      <c r="TN29" s="67"/>
      <c r="TO29" s="67"/>
      <c r="TP29" s="67"/>
      <c r="TQ29" s="67"/>
      <c r="TR29" s="67"/>
      <c r="TS29" s="67"/>
      <c r="TT29" s="67"/>
      <c r="TU29" s="67"/>
      <c r="TV29" s="67"/>
      <c r="TW29" s="67"/>
      <c r="TX29" s="67"/>
      <c r="TY29" s="67"/>
      <c r="TZ29" s="67"/>
      <c r="UA29" s="67"/>
      <c r="UB29" s="67"/>
      <c r="UC29" s="67"/>
      <c r="UD29" s="67"/>
      <c r="UE29" s="67"/>
      <c r="UF29" s="67"/>
      <c r="UG29" s="67"/>
      <c r="UH29" s="67"/>
      <c r="UI29" s="67"/>
      <c r="UJ29" s="67"/>
      <c r="UK29" s="67"/>
      <c r="UL29" s="67"/>
      <c r="UM29" s="67"/>
      <c r="UN29" s="67"/>
      <c r="UO29" s="67"/>
      <c r="UP29" s="67"/>
      <c r="UQ29" s="67"/>
      <c r="UR29" s="67"/>
      <c r="US29" s="67"/>
      <c r="UT29" s="67"/>
      <c r="UU29" s="67"/>
      <c r="UV29" s="67"/>
      <c r="UW29" s="67"/>
      <c r="UX29" s="67"/>
      <c r="UY29" s="67"/>
      <c r="UZ29" s="67"/>
      <c r="VA29" s="67"/>
      <c r="VB29" s="67"/>
      <c r="VC29" s="67"/>
      <c r="VD29" s="67"/>
      <c r="VE29" s="67"/>
      <c r="VF29" s="67"/>
      <c r="VG29" s="67"/>
      <c r="VH29" s="67"/>
      <c r="VI29" s="67"/>
      <c r="VJ29" s="67"/>
      <c r="VK29" s="67"/>
      <c r="VL29" s="67"/>
      <c r="VM29" s="67"/>
      <c r="VN29" s="67"/>
      <c r="VO29" s="67"/>
      <c r="VP29" s="67"/>
      <c r="VQ29" s="67"/>
      <c r="VR29" s="67"/>
      <c r="VS29" s="67"/>
      <c r="VT29" s="67"/>
      <c r="VU29" s="67"/>
      <c r="VV29" s="67"/>
      <c r="VW29" s="67"/>
      <c r="VX29" s="67"/>
      <c r="VY29" s="67"/>
      <c r="VZ29" s="67"/>
      <c r="WA29" s="67"/>
      <c r="WB29" s="67"/>
      <c r="WC29" s="67"/>
      <c r="WD29" s="67"/>
      <c r="WE29" s="67"/>
      <c r="WF29" s="67"/>
      <c r="WG29" s="67"/>
      <c r="WH29" s="67"/>
      <c r="WI29" s="67"/>
      <c r="WJ29" s="67"/>
      <c r="WK29" s="67"/>
      <c r="WL29" s="67"/>
      <c r="WM29" s="67"/>
      <c r="WN29" s="67"/>
      <c r="WO29" s="67"/>
      <c r="WP29" s="67"/>
      <c r="WQ29" s="67"/>
      <c r="WR29" s="67"/>
      <c r="WS29" s="67"/>
      <c r="WT29" s="67"/>
      <c r="WU29" s="67"/>
      <c r="WV29" s="67"/>
      <c r="WW29" s="67"/>
      <c r="WX29" s="67"/>
      <c r="WY29" s="67"/>
      <c r="WZ29" s="67"/>
      <c r="XA29" s="67"/>
      <c r="XB29" s="67"/>
      <c r="XC29" s="67"/>
      <c r="XD29" s="67"/>
      <c r="XE29" s="67"/>
      <c r="XF29" s="67"/>
      <c r="XG29" s="67"/>
      <c r="XH29" s="67"/>
      <c r="XI29" s="67"/>
      <c r="XJ29" s="67"/>
      <c r="XK29" s="67"/>
      <c r="XL29" s="67"/>
      <c r="XM29" s="67"/>
      <c r="XN29" s="67"/>
      <c r="XO29" s="67"/>
      <c r="XP29" s="67"/>
      <c r="XQ29" s="67"/>
      <c r="XR29" s="67"/>
      <c r="XS29" s="67"/>
      <c r="XT29" s="67"/>
      <c r="XU29" s="67"/>
      <c r="XV29" s="67"/>
      <c r="XW29" s="67"/>
      <c r="XX29" s="67"/>
      <c r="XY29" s="67"/>
      <c r="XZ29" s="67"/>
      <c r="YA29" s="67"/>
      <c r="YB29" s="67"/>
      <c r="YC29" s="67"/>
      <c r="YD29" s="67"/>
      <c r="YE29" s="67"/>
      <c r="YF29" s="67"/>
      <c r="YG29" s="67"/>
      <c r="YH29" s="67"/>
      <c r="YI29" s="67"/>
      <c r="YJ29" s="67"/>
      <c r="YK29" s="67"/>
      <c r="YL29" s="67"/>
      <c r="YM29" s="67"/>
      <c r="YN29" s="67"/>
      <c r="YO29" s="67"/>
      <c r="YP29" s="67"/>
      <c r="YQ29" s="67"/>
      <c r="YR29" s="67"/>
      <c r="YS29" s="67"/>
      <c r="YT29" s="67"/>
      <c r="YU29" s="67"/>
      <c r="YV29" s="67"/>
      <c r="YW29" s="67"/>
      <c r="YX29" s="67"/>
      <c r="YY29" s="67"/>
      <c r="YZ29" s="67"/>
      <c r="ZA29" s="67"/>
      <c r="ZB29" s="67"/>
      <c r="ZC29" s="67"/>
      <c r="ZD29" s="67"/>
      <c r="ZE29" s="67"/>
      <c r="ZF29" s="67"/>
      <c r="ZG29" s="67"/>
      <c r="ZH29" s="67"/>
      <c r="ZI29" s="67"/>
      <c r="ZJ29" s="67"/>
      <c r="ZK29" s="67"/>
      <c r="ZL29" s="67"/>
      <c r="ZM29" s="67"/>
      <c r="ZN29" s="67"/>
      <c r="ZO29" s="67"/>
      <c r="ZP29" s="67"/>
      <c r="ZQ29" s="67"/>
      <c r="ZR29" s="67"/>
      <c r="ZS29" s="67"/>
      <c r="ZT29" s="67"/>
      <c r="ZU29" s="67"/>
      <c r="ZV29" s="67"/>
      <c r="ZW29" s="67"/>
      <c r="ZX29" s="67"/>
      <c r="ZY29" s="67"/>
      <c r="ZZ29" s="67"/>
      <c r="AAA29" s="67"/>
      <c r="AAB29" s="67"/>
    </row>
    <row r="30" spans="1:704" s="57" customFormat="1" ht="21.75" customHeight="1" thickBot="1" x14ac:dyDescent="0.3">
      <c r="A30" s="251">
        <f t="shared" si="18"/>
        <v>27</v>
      </c>
      <c r="B30" s="252" t="s">
        <v>94</v>
      </c>
      <c r="C30" s="252">
        <v>70</v>
      </c>
      <c r="D30" s="252" t="s">
        <v>13</v>
      </c>
      <c r="E30" s="253">
        <v>6000</v>
      </c>
      <c r="F30" s="254">
        <v>1957.91</v>
      </c>
      <c r="G30" s="255"/>
      <c r="H30" s="326"/>
      <c r="I30" s="327"/>
      <c r="J30" s="327">
        <v>0</v>
      </c>
      <c r="K30" s="328">
        <v>0</v>
      </c>
      <c r="L30" s="298">
        <f t="shared" ref="L30" si="134">SUM(H30:K30)</f>
        <v>0</v>
      </c>
      <c r="M30" s="255"/>
      <c r="N30" s="329">
        <v>400</v>
      </c>
      <c r="O30" s="261">
        <f t="shared" ref="O30" si="135">SUM(N30/F30)</f>
        <v>0.20429948261156028</v>
      </c>
      <c r="P30" s="330">
        <v>120</v>
      </c>
      <c r="Q30" s="261">
        <f t="shared" ref="Q30" si="136">SUM(P30/F30)</f>
        <v>6.1289844783468085E-2</v>
      </c>
      <c r="R30" s="330">
        <v>37</v>
      </c>
      <c r="S30" s="261">
        <f t="shared" ref="S30" si="137">SUM(R30/F30)</f>
        <v>1.8897702141569325E-2</v>
      </c>
      <c r="T30" s="330">
        <v>20</v>
      </c>
      <c r="U30" s="261">
        <f t="shared" ref="U30" si="138">SUM(T30/F30)</f>
        <v>1.0214974130578014E-2</v>
      </c>
      <c r="V30" s="327">
        <v>100</v>
      </c>
      <c r="W30" s="261">
        <f t="shared" ref="W30" si="139">SUM(V30/F30)</f>
        <v>5.107487065289007E-2</v>
      </c>
      <c r="X30" s="327">
        <v>0</v>
      </c>
      <c r="Y30" s="263">
        <f t="shared" ref="Y30" si="140">SUM(X30/F30)</f>
        <v>0</v>
      </c>
      <c r="Z30" s="264">
        <f t="shared" ref="Z30" si="141">SUM(N30+P30+R30+T30+V30+X30)</f>
        <v>677</v>
      </c>
      <c r="AA30" s="265">
        <f t="shared" ref="AA30" si="142">SUM(Z30/F30)</f>
        <v>0.34577687432006576</v>
      </c>
      <c r="AB30" s="266">
        <v>926.5</v>
      </c>
      <c r="AC30" s="267">
        <f>SUM(AB30-Z30)</f>
        <v>249.5</v>
      </c>
      <c r="AD30" s="268">
        <v>861</v>
      </c>
      <c r="AE30" s="267">
        <f>SUM(AD30-Z30)</f>
        <v>184</v>
      </c>
      <c r="AF30" s="331">
        <v>520</v>
      </c>
      <c r="AG30" s="261">
        <f t="shared" ref="AG30" si="143">SUM(AF30/F30)</f>
        <v>0.26558932739502839</v>
      </c>
      <c r="AH30" s="327">
        <v>65</v>
      </c>
      <c r="AI30" s="261">
        <f t="shared" ref="AI30" si="144">SUM(AH30/F30)</f>
        <v>3.3198665924378548E-2</v>
      </c>
      <c r="AJ30" s="327">
        <v>179.1</v>
      </c>
      <c r="AK30" s="261">
        <f t="shared" ref="AK30" si="145">SUM(AJ30/F30)</f>
        <v>9.1475093339326116E-2</v>
      </c>
      <c r="AL30" s="327">
        <v>130</v>
      </c>
      <c r="AM30" s="261">
        <f t="shared" ref="AM30" si="146">SUM(AL30/F30)</f>
        <v>6.6397331848757096E-2</v>
      </c>
      <c r="AN30" s="327">
        <v>12</v>
      </c>
      <c r="AO30" s="263">
        <f t="shared" ref="AO30" si="147">SUM(AN30/F30)</f>
        <v>6.128984478346808E-3</v>
      </c>
      <c r="AP30" s="332">
        <f t="shared" ref="AP30" si="148">SUM(AF30:AN30)</f>
        <v>906.55666041850748</v>
      </c>
      <c r="AQ30" s="265">
        <f t="shared" ref="AQ30" si="149">SUM(AP30/F30)</f>
        <v>0.46302264170391255</v>
      </c>
      <c r="AR30" s="266">
        <v>895.08</v>
      </c>
      <c r="AS30" s="267">
        <f t="shared" ref="AS30:AS35" si="150">SUM(AR30-AP30)</f>
        <v>-11.476660418507436</v>
      </c>
      <c r="AT30" s="271">
        <v>827</v>
      </c>
      <c r="AU30" s="272">
        <f t="shared" ref="AU30:AU35" si="151">SUM(AT30-AP30)</f>
        <v>-79.556660418507477</v>
      </c>
      <c r="AV30" s="331"/>
      <c r="AW30" s="327"/>
      <c r="AX30" s="333">
        <v>0</v>
      </c>
      <c r="AY30" s="274"/>
      <c r="AZ30" s="275">
        <f t="shared" ref="AZ30" si="152">SUM(AY30/F30)</f>
        <v>0</v>
      </c>
      <c r="BA30" s="255"/>
      <c r="BB30" s="335">
        <f t="shared" ref="BB30" si="153">F30</f>
        <v>1957.91</v>
      </c>
      <c r="BC30" s="299">
        <f t="shared" ref="BC30" si="154">SUM(Z30+AP30+AY30)</f>
        <v>1583.5566604185074</v>
      </c>
      <c r="BD30" s="277">
        <f t="shared" ref="BD30" si="155">SUM(F30*15)/100</f>
        <v>293.68650000000002</v>
      </c>
      <c r="BE30" s="336">
        <f t="shared" ref="BE30" si="156">SUM(BC30+BD30)</f>
        <v>1877.2431604185074</v>
      </c>
      <c r="BF30" s="279">
        <f t="shared" si="38"/>
        <v>374.35333958149272</v>
      </c>
      <c r="BG30" s="279">
        <f t="shared" ref="BG30" si="157">SUM(BB30-BE30)</f>
        <v>80.666839581492695</v>
      </c>
      <c r="BH30" s="280" t="s">
        <v>227</v>
      </c>
      <c r="BI30" s="338">
        <v>500</v>
      </c>
      <c r="BJ30" s="294">
        <v>3</v>
      </c>
      <c r="BK30" s="295">
        <v>5</v>
      </c>
      <c r="BL30" s="296">
        <v>2</v>
      </c>
      <c r="BM30" s="297" t="s">
        <v>167</v>
      </c>
      <c r="BN30" s="68" t="s">
        <v>232</v>
      </c>
      <c r="BO30" s="284">
        <f t="shared" si="40"/>
        <v>27</v>
      </c>
      <c r="BP30" s="252" t="s">
        <v>94</v>
      </c>
      <c r="BQ30" s="252">
        <v>70</v>
      </c>
      <c r="BR30" s="252" t="s">
        <v>13</v>
      </c>
      <c r="BS30" s="253">
        <v>6000</v>
      </c>
      <c r="BT30" s="253">
        <v>1957.91</v>
      </c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  <c r="CF30" s="189"/>
      <c r="CG30" s="189"/>
      <c r="CH30" s="189"/>
      <c r="CI30" s="189"/>
      <c r="CJ30" s="189"/>
      <c r="CK30" s="189"/>
      <c r="CL30" s="189"/>
      <c r="CM30" s="189"/>
      <c r="CN30" s="189"/>
      <c r="CO30" s="189"/>
      <c r="CP30" s="189"/>
      <c r="CQ30" s="189"/>
      <c r="CR30" s="189"/>
      <c r="CS30" s="189"/>
      <c r="CT30" s="189"/>
      <c r="CU30" s="189"/>
      <c r="CV30" s="189"/>
      <c r="CW30" s="189"/>
      <c r="CX30" s="189"/>
      <c r="CY30" s="189"/>
      <c r="CZ30" s="189"/>
      <c r="DA30" s="189"/>
      <c r="DB30" s="189"/>
      <c r="DC30" s="189"/>
      <c r="DD30" s="189"/>
      <c r="DE30" s="189"/>
      <c r="DF30" s="189"/>
      <c r="DG30" s="189"/>
      <c r="DH30" s="189"/>
      <c r="DI30" s="189"/>
      <c r="DJ30" s="189"/>
      <c r="DK30" s="189"/>
      <c r="DL30" s="189"/>
      <c r="DM30" s="189"/>
      <c r="DN30" s="189"/>
      <c r="DO30" s="189"/>
      <c r="DP30" s="189"/>
      <c r="DQ30" s="189"/>
      <c r="DR30" s="189"/>
      <c r="DS30" s="190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  <c r="LP30" s="67"/>
      <c r="LQ30" s="67"/>
      <c r="LR30" s="67"/>
      <c r="LS30" s="67"/>
      <c r="LT30" s="67"/>
      <c r="LU30" s="67"/>
      <c r="LV30" s="67"/>
      <c r="LW30" s="67"/>
      <c r="LX30" s="67"/>
      <c r="LY30" s="67"/>
      <c r="LZ30" s="67"/>
      <c r="MA30" s="67"/>
      <c r="MB30" s="67"/>
      <c r="MC30" s="67"/>
      <c r="MD30" s="67"/>
      <c r="ME30" s="67"/>
      <c r="MF30" s="67"/>
      <c r="MG30" s="67"/>
      <c r="MH30" s="67"/>
      <c r="MI30" s="67"/>
      <c r="MJ30" s="67"/>
      <c r="MK30" s="67"/>
      <c r="ML30" s="67"/>
      <c r="MM30" s="67"/>
      <c r="MN30" s="67"/>
      <c r="MO30" s="67"/>
      <c r="MP30" s="67"/>
      <c r="MQ30" s="67"/>
      <c r="MR30" s="67"/>
      <c r="MS30" s="67"/>
      <c r="MT30" s="67"/>
      <c r="MU30" s="67"/>
      <c r="MV30" s="67"/>
      <c r="MW30" s="67"/>
      <c r="MX30" s="67"/>
      <c r="MY30" s="67"/>
      <c r="MZ30" s="67"/>
      <c r="NA30" s="67"/>
      <c r="NB30" s="67"/>
      <c r="NC30" s="67"/>
      <c r="ND30" s="67"/>
      <c r="NE30" s="67"/>
      <c r="NF30" s="67"/>
      <c r="NG30" s="67"/>
      <c r="NH30" s="67"/>
      <c r="NI30" s="67"/>
      <c r="NJ30" s="67"/>
      <c r="NK30" s="67"/>
      <c r="NL30" s="67"/>
      <c r="NM30" s="67"/>
      <c r="NN30" s="67"/>
      <c r="NO30" s="67"/>
      <c r="NP30" s="67"/>
      <c r="NQ30" s="67"/>
      <c r="NR30" s="67"/>
      <c r="NS30" s="67"/>
      <c r="NT30" s="67"/>
      <c r="NU30" s="67"/>
      <c r="NV30" s="67"/>
      <c r="NW30" s="67"/>
      <c r="NX30" s="67"/>
      <c r="NY30" s="67"/>
      <c r="NZ30" s="67"/>
      <c r="OA30" s="67"/>
      <c r="OB30" s="67"/>
      <c r="OC30" s="67"/>
      <c r="OD30" s="67"/>
      <c r="OE30" s="67"/>
      <c r="OF30" s="67"/>
      <c r="OG30" s="67"/>
      <c r="OH30" s="67"/>
      <c r="OI30" s="67"/>
      <c r="OJ30" s="67"/>
      <c r="OK30" s="67"/>
      <c r="OL30" s="67"/>
      <c r="OM30" s="67"/>
      <c r="ON30" s="67"/>
      <c r="OO30" s="67"/>
      <c r="OP30" s="67"/>
      <c r="OQ30" s="67"/>
      <c r="OR30" s="67"/>
      <c r="OS30" s="67"/>
      <c r="OT30" s="67"/>
      <c r="OU30" s="67"/>
      <c r="OV30" s="67"/>
      <c r="OW30" s="67"/>
      <c r="OX30" s="67"/>
      <c r="OY30" s="67"/>
      <c r="OZ30" s="67"/>
      <c r="PA30" s="67"/>
      <c r="PB30" s="67"/>
      <c r="PC30" s="67"/>
      <c r="PD30" s="67"/>
      <c r="PE30" s="67"/>
      <c r="PF30" s="67"/>
      <c r="PG30" s="67"/>
      <c r="PH30" s="67"/>
      <c r="PI30" s="67"/>
      <c r="PJ30" s="67"/>
      <c r="PK30" s="67"/>
      <c r="PL30" s="67"/>
      <c r="PM30" s="67"/>
      <c r="PN30" s="67"/>
      <c r="PO30" s="67"/>
      <c r="PP30" s="67"/>
      <c r="PQ30" s="67"/>
      <c r="PR30" s="67"/>
      <c r="PS30" s="67"/>
      <c r="PT30" s="67"/>
      <c r="PU30" s="67"/>
      <c r="PV30" s="67"/>
      <c r="PW30" s="67"/>
      <c r="PX30" s="67"/>
      <c r="PY30" s="67"/>
      <c r="PZ30" s="67"/>
      <c r="QA30" s="67"/>
      <c r="QB30" s="67"/>
      <c r="QC30" s="67"/>
      <c r="QD30" s="67"/>
      <c r="QE30" s="67"/>
      <c r="QF30" s="67"/>
      <c r="QG30" s="67"/>
      <c r="QH30" s="67"/>
      <c r="QI30" s="67"/>
      <c r="QJ30" s="67"/>
      <c r="QK30" s="67"/>
      <c r="QL30" s="67"/>
      <c r="QM30" s="67"/>
      <c r="QN30" s="67"/>
      <c r="QO30" s="67"/>
      <c r="QP30" s="67"/>
      <c r="QQ30" s="67"/>
      <c r="QR30" s="67"/>
      <c r="QS30" s="67"/>
      <c r="QT30" s="67"/>
      <c r="QU30" s="67"/>
      <c r="QV30" s="67"/>
      <c r="QW30" s="67"/>
      <c r="QX30" s="67"/>
      <c r="QY30" s="67"/>
      <c r="QZ30" s="67"/>
      <c r="RA30" s="67"/>
      <c r="RB30" s="67"/>
      <c r="RC30" s="67"/>
      <c r="RD30" s="67"/>
      <c r="RE30" s="67"/>
      <c r="RF30" s="67"/>
      <c r="RG30" s="67"/>
      <c r="RH30" s="67"/>
      <c r="RI30" s="67"/>
      <c r="RJ30" s="67"/>
      <c r="RK30" s="67"/>
      <c r="RL30" s="67"/>
      <c r="RM30" s="67"/>
      <c r="RN30" s="67"/>
      <c r="RO30" s="67"/>
      <c r="RP30" s="67"/>
      <c r="RQ30" s="67"/>
      <c r="RR30" s="67"/>
      <c r="RS30" s="67"/>
      <c r="RT30" s="67"/>
      <c r="RU30" s="67"/>
      <c r="RV30" s="67"/>
      <c r="RW30" s="67"/>
      <c r="RX30" s="67"/>
      <c r="RY30" s="67"/>
      <c r="RZ30" s="67"/>
      <c r="SA30" s="67"/>
      <c r="SB30" s="67"/>
      <c r="SC30" s="67"/>
      <c r="SD30" s="67"/>
      <c r="SE30" s="67"/>
      <c r="SF30" s="67"/>
      <c r="SG30" s="67"/>
      <c r="SH30" s="67"/>
      <c r="SI30" s="67"/>
      <c r="SJ30" s="67"/>
      <c r="SK30" s="67"/>
      <c r="SL30" s="67"/>
      <c r="SM30" s="67"/>
      <c r="SN30" s="67"/>
      <c r="SO30" s="67"/>
      <c r="SP30" s="67"/>
      <c r="SQ30" s="67"/>
      <c r="SR30" s="67"/>
      <c r="SS30" s="67"/>
      <c r="ST30" s="67"/>
      <c r="SU30" s="67"/>
      <c r="SV30" s="67"/>
      <c r="SW30" s="67"/>
      <c r="SX30" s="67"/>
      <c r="SY30" s="67"/>
      <c r="SZ30" s="67"/>
      <c r="TA30" s="67"/>
      <c r="TB30" s="67"/>
      <c r="TC30" s="67"/>
      <c r="TD30" s="67"/>
      <c r="TE30" s="67"/>
      <c r="TF30" s="67"/>
      <c r="TG30" s="67"/>
      <c r="TH30" s="67"/>
      <c r="TI30" s="67"/>
      <c r="TJ30" s="67"/>
      <c r="TK30" s="67"/>
      <c r="TL30" s="67"/>
      <c r="TM30" s="67"/>
      <c r="TN30" s="67"/>
      <c r="TO30" s="67"/>
      <c r="TP30" s="67"/>
      <c r="TQ30" s="67"/>
      <c r="TR30" s="67"/>
      <c r="TS30" s="67"/>
      <c r="TT30" s="67"/>
      <c r="TU30" s="67"/>
      <c r="TV30" s="67"/>
      <c r="TW30" s="67"/>
      <c r="TX30" s="67"/>
      <c r="TY30" s="67"/>
      <c r="TZ30" s="67"/>
      <c r="UA30" s="67"/>
      <c r="UB30" s="67"/>
      <c r="UC30" s="67"/>
      <c r="UD30" s="67"/>
      <c r="UE30" s="67"/>
      <c r="UF30" s="67"/>
      <c r="UG30" s="67"/>
      <c r="UH30" s="67"/>
      <c r="UI30" s="67"/>
      <c r="UJ30" s="67"/>
      <c r="UK30" s="67"/>
      <c r="UL30" s="67"/>
      <c r="UM30" s="67"/>
      <c r="UN30" s="67"/>
      <c r="UO30" s="67"/>
      <c r="UP30" s="67"/>
      <c r="UQ30" s="67"/>
      <c r="UR30" s="67"/>
      <c r="US30" s="67"/>
      <c r="UT30" s="67"/>
      <c r="UU30" s="67"/>
      <c r="UV30" s="67"/>
      <c r="UW30" s="67"/>
      <c r="UX30" s="67"/>
      <c r="UY30" s="67"/>
      <c r="UZ30" s="67"/>
      <c r="VA30" s="67"/>
      <c r="VB30" s="67"/>
      <c r="VC30" s="67"/>
      <c r="VD30" s="67"/>
      <c r="VE30" s="67"/>
      <c r="VF30" s="67"/>
      <c r="VG30" s="67"/>
      <c r="VH30" s="67"/>
      <c r="VI30" s="67"/>
      <c r="VJ30" s="67"/>
      <c r="VK30" s="67"/>
      <c r="VL30" s="67"/>
      <c r="VM30" s="67"/>
      <c r="VN30" s="67"/>
      <c r="VO30" s="67"/>
      <c r="VP30" s="67"/>
      <c r="VQ30" s="67"/>
      <c r="VR30" s="67"/>
      <c r="VS30" s="67"/>
      <c r="VT30" s="67"/>
      <c r="VU30" s="67"/>
      <c r="VV30" s="67"/>
      <c r="VW30" s="67"/>
      <c r="VX30" s="67"/>
      <c r="VY30" s="67"/>
      <c r="VZ30" s="67"/>
      <c r="WA30" s="67"/>
      <c r="WB30" s="67"/>
      <c r="WC30" s="67"/>
      <c r="WD30" s="67"/>
      <c r="WE30" s="67"/>
      <c r="WF30" s="67"/>
      <c r="WG30" s="67"/>
      <c r="WH30" s="67"/>
      <c r="WI30" s="67"/>
      <c r="WJ30" s="67"/>
      <c r="WK30" s="67"/>
      <c r="WL30" s="67"/>
      <c r="WM30" s="67"/>
      <c r="WN30" s="67"/>
      <c r="WO30" s="67"/>
      <c r="WP30" s="67"/>
      <c r="WQ30" s="67"/>
      <c r="WR30" s="67"/>
      <c r="WS30" s="67"/>
      <c r="WT30" s="67"/>
      <c r="WU30" s="67"/>
      <c r="WV30" s="67"/>
      <c r="WW30" s="67"/>
      <c r="WX30" s="67"/>
      <c r="WY30" s="67"/>
      <c r="WZ30" s="67"/>
      <c r="XA30" s="67"/>
      <c r="XB30" s="67"/>
      <c r="XC30" s="67"/>
      <c r="XD30" s="67"/>
      <c r="XE30" s="67"/>
      <c r="XF30" s="67"/>
      <c r="XG30" s="67"/>
      <c r="XH30" s="67"/>
      <c r="XI30" s="67"/>
      <c r="XJ30" s="67"/>
      <c r="XK30" s="67"/>
      <c r="XL30" s="67"/>
      <c r="XM30" s="67"/>
      <c r="XN30" s="67"/>
      <c r="XO30" s="67"/>
      <c r="XP30" s="67"/>
      <c r="XQ30" s="67"/>
      <c r="XR30" s="67"/>
      <c r="XS30" s="67"/>
      <c r="XT30" s="67"/>
      <c r="XU30" s="67"/>
      <c r="XV30" s="67"/>
      <c r="XW30" s="67"/>
      <c r="XX30" s="67"/>
      <c r="XY30" s="67"/>
      <c r="XZ30" s="67"/>
      <c r="YA30" s="67"/>
      <c r="YB30" s="67"/>
      <c r="YC30" s="67"/>
      <c r="YD30" s="67"/>
      <c r="YE30" s="67"/>
      <c r="YF30" s="67"/>
      <c r="YG30" s="67"/>
      <c r="YH30" s="67"/>
      <c r="YI30" s="67"/>
      <c r="YJ30" s="67"/>
      <c r="YK30" s="67"/>
      <c r="YL30" s="67"/>
      <c r="YM30" s="67"/>
      <c r="YN30" s="67"/>
      <c r="YO30" s="67"/>
      <c r="YP30" s="67"/>
      <c r="YQ30" s="67"/>
      <c r="YR30" s="67"/>
      <c r="YS30" s="67"/>
      <c r="YT30" s="67"/>
      <c r="YU30" s="67"/>
      <c r="YV30" s="67"/>
      <c r="YW30" s="67"/>
      <c r="YX30" s="67"/>
      <c r="YY30" s="67"/>
      <c r="YZ30" s="67"/>
      <c r="ZA30" s="67"/>
      <c r="ZB30" s="67"/>
      <c r="ZC30" s="67"/>
      <c r="ZD30" s="67"/>
      <c r="ZE30" s="67"/>
      <c r="ZF30" s="67"/>
      <c r="ZG30" s="67"/>
      <c r="ZH30" s="67"/>
      <c r="ZI30" s="67"/>
      <c r="ZJ30" s="67"/>
      <c r="ZK30" s="67"/>
      <c r="ZL30" s="67"/>
      <c r="ZM30" s="67"/>
      <c r="ZN30" s="67"/>
      <c r="ZO30" s="67"/>
      <c r="ZP30" s="67"/>
      <c r="ZQ30" s="67"/>
      <c r="ZR30" s="67"/>
      <c r="ZS30" s="67"/>
      <c r="ZT30" s="67"/>
      <c r="ZU30" s="67"/>
      <c r="ZV30" s="67"/>
      <c r="ZW30" s="67"/>
      <c r="ZX30" s="67"/>
      <c r="ZY30" s="67"/>
      <c r="ZZ30" s="67"/>
      <c r="AAA30" s="67"/>
      <c r="AAB30" s="67"/>
    </row>
    <row r="31" spans="1:704" s="56" customFormat="1" ht="21.75" customHeight="1" thickBot="1" x14ac:dyDescent="0.3">
      <c r="A31" s="217">
        <f t="shared" si="18"/>
        <v>28</v>
      </c>
      <c r="B31" s="218" t="s">
        <v>94</v>
      </c>
      <c r="C31" s="218">
        <v>67</v>
      </c>
      <c r="D31" s="218" t="s">
        <v>13</v>
      </c>
      <c r="E31" s="219">
        <v>0</v>
      </c>
      <c r="F31" s="220">
        <v>1669.45</v>
      </c>
      <c r="G31" s="286"/>
      <c r="H31" s="345"/>
      <c r="I31" s="346"/>
      <c r="J31" s="346">
        <v>0</v>
      </c>
      <c r="K31" s="347">
        <v>0</v>
      </c>
      <c r="L31" s="287">
        <f t="shared" si="111"/>
        <v>0</v>
      </c>
      <c r="M31" s="286"/>
      <c r="N31" s="348">
        <v>225</v>
      </c>
      <c r="O31" s="226">
        <f t="shared" si="112"/>
        <v>0.13477492587379078</v>
      </c>
      <c r="P31" s="349">
        <v>21</v>
      </c>
      <c r="Q31" s="226">
        <f t="shared" si="113"/>
        <v>1.2578993081553805E-2</v>
      </c>
      <c r="R31" s="349">
        <v>30</v>
      </c>
      <c r="S31" s="226">
        <f t="shared" si="114"/>
        <v>1.7969990116505435E-2</v>
      </c>
      <c r="T31" s="349">
        <v>60</v>
      </c>
      <c r="U31" s="226">
        <f t="shared" si="115"/>
        <v>3.5939980233010871E-2</v>
      </c>
      <c r="V31" s="346">
        <v>125</v>
      </c>
      <c r="W31" s="226">
        <f t="shared" si="116"/>
        <v>7.4874958818772652E-2</v>
      </c>
      <c r="X31" s="346">
        <v>0</v>
      </c>
      <c r="Y31" s="228">
        <f t="shared" si="117"/>
        <v>0</v>
      </c>
      <c r="Z31" s="229">
        <f t="shared" si="96"/>
        <v>461</v>
      </c>
      <c r="AA31" s="230">
        <f t="shared" si="118"/>
        <v>0.27613884812363354</v>
      </c>
      <c r="AB31" s="231">
        <v>926.5</v>
      </c>
      <c r="AC31" s="232">
        <f t="shared" ref="AC31:AC38" si="158">SUM(AB31-Z31)</f>
        <v>465.5</v>
      </c>
      <c r="AD31" s="233">
        <v>861</v>
      </c>
      <c r="AE31" s="232">
        <f t="shared" ref="AE31:AE38" si="159">SUM(AD31-Z31)</f>
        <v>400</v>
      </c>
      <c r="AF31" s="350">
        <v>480</v>
      </c>
      <c r="AG31" s="226">
        <f t="shared" si="119"/>
        <v>0.28751984186408697</v>
      </c>
      <c r="AH31" s="346">
        <v>0</v>
      </c>
      <c r="AI31" s="226">
        <f t="shared" si="120"/>
        <v>0</v>
      </c>
      <c r="AJ31" s="346">
        <v>35</v>
      </c>
      <c r="AK31" s="226">
        <f t="shared" si="121"/>
        <v>2.0964988469256342E-2</v>
      </c>
      <c r="AL31" s="346">
        <v>0</v>
      </c>
      <c r="AM31" s="226">
        <f t="shared" si="122"/>
        <v>0</v>
      </c>
      <c r="AN31" s="346">
        <v>75</v>
      </c>
      <c r="AO31" s="228">
        <f t="shared" si="123"/>
        <v>4.4924975291263589E-2</v>
      </c>
      <c r="AP31" s="351">
        <f t="shared" si="129"/>
        <v>590.30848483033333</v>
      </c>
      <c r="AQ31" s="230">
        <f t="shared" si="124"/>
        <v>0.35359458793634629</v>
      </c>
      <c r="AR31" s="231">
        <v>895.08</v>
      </c>
      <c r="AS31" s="232">
        <f t="shared" si="150"/>
        <v>304.77151516966671</v>
      </c>
      <c r="AT31" s="236">
        <v>827</v>
      </c>
      <c r="AU31" s="237">
        <f t="shared" si="151"/>
        <v>236.69151516966667</v>
      </c>
      <c r="AV31" s="350">
        <v>50</v>
      </c>
      <c r="AW31" s="346"/>
      <c r="AX31" s="352">
        <v>0</v>
      </c>
      <c r="AY31" s="239">
        <f>SUM(AV31:AX31)</f>
        <v>50</v>
      </c>
      <c r="AZ31" s="240">
        <f t="shared" si="125"/>
        <v>2.994998352750906E-2</v>
      </c>
      <c r="BA31" s="286"/>
      <c r="BB31" s="288">
        <f t="shared" si="133"/>
        <v>1669.45</v>
      </c>
      <c r="BC31" s="289">
        <f t="shared" si="126"/>
        <v>1101.3084848303333</v>
      </c>
      <c r="BD31" s="312">
        <f t="shared" si="132"/>
        <v>250.41749999999999</v>
      </c>
      <c r="BE31" s="353">
        <f t="shared" si="127"/>
        <v>1351.7259848303333</v>
      </c>
      <c r="BF31" s="243">
        <f t="shared" si="38"/>
        <v>568.14151516966672</v>
      </c>
      <c r="BG31" s="243">
        <f t="shared" si="128"/>
        <v>317.7240151696667</v>
      </c>
      <c r="BH31" s="244" t="s">
        <v>217</v>
      </c>
      <c r="BI31" s="354">
        <v>100</v>
      </c>
      <c r="BJ31" s="290">
        <v>1</v>
      </c>
      <c r="BK31" s="291">
        <v>0</v>
      </c>
      <c r="BL31" s="292">
        <v>2</v>
      </c>
      <c r="BM31" s="293" t="s">
        <v>218</v>
      </c>
      <c r="BN31" s="206" t="s">
        <v>220</v>
      </c>
      <c r="BO31" s="250">
        <f t="shared" si="40"/>
        <v>28</v>
      </c>
      <c r="BP31" s="218" t="s">
        <v>94</v>
      </c>
      <c r="BQ31" s="218">
        <v>67</v>
      </c>
      <c r="BR31" s="218" t="s">
        <v>13</v>
      </c>
      <c r="BS31" s="219">
        <v>0</v>
      </c>
      <c r="BT31" s="219">
        <v>1669.45</v>
      </c>
      <c r="BU31" s="189"/>
      <c r="BV31" s="189"/>
      <c r="BW31" s="189"/>
      <c r="BX31" s="189"/>
      <c r="BY31" s="189"/>
      <c r="BZ31" s="189"/>
      <c r="CA31" s="189"/>
      <c r="CB31" s="189"/>
      <c r="CC31" s="189"/>
      <c r="CD31" s="189"/>
      <c r="CE31" s="189"/>
      <c r="CF31" s="189"/>
      <c r="CG31" s="189"/>
      <c r="CH31" s="189"/>
      <c r="CI31" s="189"/>
      <c r="CJ31" s="189"/>
      <c r="CK31" s="189"/>
      <c r="CL31" s="189"/>
      <c r="CM31" s="189"/>
      <c r="CN31" s="189"/>
      <c r="CO31" s="189"/>
      <c r="CP31" s="189"/>
      <c r="CQ31" s="189"/>
      <c r="CR31" s="189"/>
      <c r="CS31" s="189"/>
      <c r="CT31" s="189"/>
      <c r="CU31" s="189"/>
      <c r="CV31" s="189"/>
      <c r="CW31" s="189"/>
      <c r="CX31" s="189"/>
      <c r="CY31" s="189"/>
      <c r="CZ31" s="189"/>
      <c r="DA31" s="189"/>
      <c r="DB31" s="189"/>
      <c r="DC31" s="189"/>
      <c r="DD31" s="189"/>
      <c r="DE31" s="189"/>
      <c r="DF31" s="189"/>
      <c r="DG31" s="189"/>
      <c r="DH31" s="189"/>
      <c r="DI31" s="189"/>
      <c r="DJ31" s="189"/>
      <c r="DK31" s="189"/>
      <c r="DL31" s="189"/>
      <c r="DM31" s="189"/>
      <c r="DN31" s="189"/>
      <c r="DO31" s="189"/>
      <c r="DP31" s="189"/>
      <c r="DQ31" s="189"/>
      <c r="DR31" s="189"/>
      <c r="DS31" s="190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</row>
    <row r="32" spans="1:704" s="57" customFormat="1" ht="21.75" customHeight="1" thickBot="1" x14ac:dyDescent="0.3">
      <c r="A32" s="251">
        <f t="shared" si="18"/>
        <v>29</v>
      </c>
      <c r="B32" s="252" t="s">
        <v>113</v>
      </c>
      <c r="C32" s="252">
        <v>76</v>
      </c>
      <c r="D32" s="252" t="s">
        <v>13</v>
      </c>
      <c r="E32" s="253">
        <v>15000</v>
      </c>
      <c r="F32" s="254">
        <v>2070.1999999999998</v>
      </c>
      <c r="G32" s="255"/>
      <c r="H32" s="326"/>
      <c r="I32" s="327">
        <v>8000</v>
      </c>
      <c r="J32" s="327">
        <v>0</v>
      </c>
      <c r="K32" s="328">
        <v>0</v>
      </c>
      <c r="L32" s="298">
        <f t="shared" si="111"/>
        <v>8000</v>
      </c>
      <c r="M32" s="255"/>
      <c r="N32" s="329">
        <v>300</v>
      </c>
      <c r="O32" s="261">
        <f t="shared" si="112"/>
        <v>0.14491353492416192</v>
      </c>
      <c r="P32" s="330">
        <v>50</v>
      </c>
      <c r="Q32" s="261">
        <f t="shared" si="113"/>
        <v>2.4152255820693656E-2</v>
      </c>
      <c r="R32" s="330"/>
      <c r="S32" s="261">
        <f t="shared" si="114"/>
        <v>0</v>
      </c>
      <c r="T32" s="330">
        <v>0</v>
      </c>
      <c r="U32" s="261">
        <f t="shared" si="115"/>
        <v>0</v>
      </c>
      <c r="V32" s="327">
        <v>125</v>
      </c>
      <c r="W32" s="261">
        <f t="shared" si="116"/>
        <v>6.0380639551734137E-2</v>
      </c>
      <c r="X32" s="327">
        <v>80</v>
      </c>
      <c r="Y32" s="263">
        <f t="shared" si="117"/>
        <v>3.8643609313109846E-2</v>
      </c>
      <c r="Z32" s="264">
        <f t="shared" si="96"/>
        <v>555</v>
      </c>
      <c r="AA32" s="265">
        <f t="shared" si="118"/>
        <v>0.26809003960969957</v>
      </c>
      <c r="AB32" s="266">
        <v>926.5</v>
      </c>
      <c r="AC32" s="267">
        <f t="shared" si="158"/>
        <v>371.5</v>
      </c>
      <c r="AD32" s="268">
        <v>861</v>
      </c>
      <c r="AE32" s="267">
        <f t="shared" si="159"/>
        <v>306</v>
      </c>
      <c r="AF32" s="331">
        <v>549</v>
      </c>
      <c r="AG32" s="261">
        <f t="shared" si="119"/>
        <v>0.26519176891121632</v>
      </c>
      <c r="AH32" s="327">
        <v>87.35</v>
      </c>
      <c r="AI32" s="261">
        <f t="shared" si="120"/>
        <v>4.2193990918751811E-2</v>
      </c>
      <c r="AJ32" s="327">
        <v>193.04</v>
      </c>
      <c r="AK32" s="261">
        <f t="shared" si="121"/>
        <v>9.324702927253406E-2</v>
      </c>
      <c r="AL32" s="327">
        <v>87.35</v>
      </c>
      <c r="AM32" s="261">
        <f t="shared" si="122"/>
        <v>4.2193990918751811E-2</v>
      </c>
      <c r="AN32" s="327">
        <v>0</v>
      </c>
      <c r="AO32" s="263">
        <f t="shared" si="123"/>
        <v>0</v>
      </c>
      <c r="AP32" s="332">
        <f t="shared" si="129"/>
        <v>917.1828267800214</v>
      </c>
      <c r="AQ32" s="265">
        <f t="shared" si="124"/>
        <v>0.44304068533476065</v>
      </c>
      <c r="AR32" s="266">
        <v>895.08</v>
      </c>
      <c r="AS32" s="267">
        <f t="shared" si="150"/>
        <v>-22.10282678002136</v>
      </c>
      <c r="AT32" s="271">
        <v>827</v>
      </c>
      <c r="AU32" s="272">
        <f t="shared" si="151"/>
        <v>-90.182826780021401</v>
      </c>
      <c r="AV32" s="331"/>
      <c r="AW32" s="327">
        <v>420.95</v>
      </c>
      <c r="AX32" s="333">
        <v>0</v>
      </c>
      <c r="AY32" s="274">
        <f t="shared" ref="AY32:AY38" si="160">SUM(AV32:AX32)</f>
        <v>420.95</v>
      </c>
      <c r="AZ32" s="275">
        <f t="shared" si="125"/>
        <v>0.20333784175441988</v>
      </c>
      <c r="BA32" s="255"/>
      <c r="BB32" s="335">
        <f t="shared" si="133"/>
        <v>2070.1999999999998</v>
      </c>
      <c r="BC32" s="299">
        <f t="shared" si="126"/>
        <v>1893.1328267800216</v>
      </c>
      <c r="BD32" s="277">
        <f t="shared" si="132"/>
        <v>310.52999999999997</v>
      </c>
      <c r="BE32" s="336">
        <f t="shared" si="127"/>
        <v>2203.6628267800215</v>
      </c>
      <c r="BF32" s="279">
        <f t="shared" si="38"/>
        <v>177.06717321997826</v>
      </c>
      <c r="BG32" s="279">
        <f t="shared" si="128"/>
        <v>-133.46282678002171</v>
      </c>
      <c r="BH32" s="280" t="s">
        <v>219</v>
      </c>
      <c r="BI32" s="338">
        <v>0</v>
      </c>
      <c r="BJ32" s="294">
        <v>8</v>
      </c>
      <c r="BK32" s="295">
        <v>7</v>
      </c>
      <c r="BL32" s="296">
        <v>2</v>
      </c>
      <c r="BM32" s="297" t="s">
        <v>163</v>
      </c>
      <c r="BN32" s="68" t="s">
        <v>241</v>
      </c>
      <c r="BO32" s="284">
        <f t="shared" si="40"/>
        <v>29</v>
      </c>
      <c r="BP32" s="252" t="s">
        <v>113</v>
      </c>
      <c r="BQ32" s="252">
        <v>76</v>
      </c>
      <c r="BR32" s="252" t="s">
        <v>13</v>
      </c>
      <c r="BS32" s="253">
        <v>15000</v>
      </c>
      <c r="BT32" s="253">
        <v>2070.1999999999998</v>
      </c>
      <c r="BU32" s="189"/>
      <c r="BV32" s="189"/>
      <c r="BW32" s="189"/>
      <c r="BX32" s="189"/>
      <c r="BY32" s="189"/>
      <c r="BZ32" s="189"/>
      <c r="CA32" s="189"/>
      <c r="CB32" s="189"/>
      <c r="CC32" s="189"/>
      <c r="CD32" s="189"/>
      <c r="CE32" s="189"/>
      <c r="CF32" s="189"/>
      <c r="CG32" s="189"/>
      <c r="CH32" s="189"/>
      <c r="CI32" s="189"/>
      <c r="CJ32" s="189"/>
      <c r="CK32" s="189"/>
      <c r="CL32" s="189"/>
      <c r="CM32" s="189"/>
      <c r="CN32" s="189"/>
      <c r="CO32" s="189"/>
      <c r="CP32" s="189"/>
      <c r="CQ32" s="189"/>
      <c r="CR32" s="189"/>
      <c r="CS32" s="189"/>
      <c r="CT32" s="189"/>
      <c r="CU32" s="189"/>
      <c r="CV32" s="189"/>
      <c r="CW32" s="189"/>
      <c r="CX32" s="189"/>
      <c r="CY32" s="189"/>
      <c r="CZ32" s="189"/>
      <c r="DA32" s="189"/>
      <c r="DB32" s="189"/>
      <c r="DC32" s="189"/>
      <c r="DD32" s="189"/>
      <c r="DE32" s="189"/>
      <c r="DF32" s="189"/>
      <c r="DG32" s="189"/>
      <c r="DH32" s="189"/>
      <c r="DI32" s="189"/>
      <c r="DJ32" s="189"/>
      <c r="DK32" s="189"/>
      <c r="DL32" s="189"/>
      <c r="DM32" s="189"/>
      <c r="DN32" s="189"/>
      <c r="DO32" s="189"/>
      <c r="DP32" s="189"/>
      <c r="DQ32" s="189"/>
      <c r="DR32" s="189"/>
      <c r="DS32" s="190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67"/>
      <c r="UG32" s="67"/>
      <c r="UH32" s="67"/>
      <c r="UI32" s="67"/>
      <c r="UJ32" s="67"/>
      <c r="UK32" s="67"/>
      <c r="UL32" s="67"/>
      <c r="UM32" s="67"/>
      <c r="UN32" s="67"/>
      <c r="UO32" s="67"/>
      <c r="UP32" s="67"/>
      <c r="UQ32" s="67"/>
      <c r="UR32" s="67"/>
      <c r="US32" s="67"/>
      <c r="UT32" s="67"/>
      <c r="UU32" s="67"/>
      <c r="UV32" s="67"/>
      <c r="UW32" s="67"/>
      <c r="UX32" s="67"/>
      <c r="UY32" s="67"/>
      <c r="UZ32" s="67"/>
      <c r="VA32" s="67"/>
      <c r="VB32" s="67"/>
      <c r="VC32" s="67"/>
      <c r="VD32" s="67"/>
      <c r="VE32" s="67"/>
      <c r="VF32" s="67"/>
      <c r="VG32" s="67"/>
      <c r="VH32" s="67"/>
      <c r="VI32" s="67"/>
      <c r="VJ32" s="67"/>
      <c r="VK32" s="67"/>
      <c r="VL32" s="67"/>
      <c r="VM32" s="67"/>
      <c r="VN32" s="67"/>
      <c r="VO32" s="67"/>
      <c r="VP32" s="67"/>
      <c r="VQ32" s="67"/>
      <c r="VR32" s="67"/>
      <c r="VS32" s="67"/>
      <c r="VT32" s="67"/>
      <c r="VU32" s="67"/>
      <c r="VV32" s="67"/>
      <c r="VW32" s="67"/>
      <c r="VX32" s="67"/>
      <c r="VY32" s="67"/>
      <c r="VZ32" s="67"/>
      <c r="WA32" s="67"/>
      <c r="WB32" s="67"/>
      <c r="WC32" s="67"/>
      <c r="WD32" s="67"/>
      <c r="WE32" s="67"/>
      <c r="WF32" s="67"/>
      <c r="WG32" s="67"/>
      <c r="WH32" s="67"/>
      <c r="WI32" s="67"/>
      <c r="WJ32" s="67"/>
      <c r="WK32" s="67"/>
      <c r="WL32" s="67"/>
      <c r="WM32" s="67"/>
      <c r="WN32" s="67"/>
      <c r="WO32" s="67"/>
      <c r="WP32" s="67"/>
      <c r="WQ32" s="67"/>
      <c r="WR32" s="67"/>
      <c r="WS32" s="67"/>
      <c r="WT32" s="67"/>
      <c r="WU32" s="67"/>
      <c r="WV32" s="67"/>
      <c r="WW32" s="67"/>
      <c r="WX32" s="67"/>
      <c r="WY32" s="67"/>
      <c r="WZ32" s="67"/>
      <c r="XA32" s="67"/>
      <c r="XB32" s="67"/>
      <c r="XC32" s="67"/>
      <c r="XD32" s="67"/>
      <c r="XE32" s="67"/>
      <c r="XF32" s="67"/>
      <c r="XG32" s="67"/>
      <c r="XH32" s="67"/>
      <c r="XI32" s="67"/>
      <c r="XJ32" s="67"/>
      <c r="XK32" s="67"/>
      <c r="XL32" s="67"/>
      <c r="XM32" s="67"/>
      <c r="XN32" s="67"/>
      <c r="XO32" s="67"/>
      <c r="XP32" s="67"/>
      <c r="XQ32" s="67"/>
      <c r="XR32" s="67"/>
      <c r="XS32" s="67"/>
      <c r="XT32" s="67"/>
      <c r="XU32" s="67"/>
      <c r="XV32" s="67"/>
      <c r="XW32" s="67"/>
      <c r="XX32" s="67"/>
      <c r="XY32" s="67"/>
      <c r="XZ32" s="67"/>
      <c r="YA32" s="67"/>
      <c r="YB32" s="67"/>
      <c r="YC32" s="67"/>
      <c r="YD32" s="67"/>
      <c r="YE32" s="67"/>
      <c r="YF32" s="67"/>
      <c r="YG32" s="67"/>
      <c r="YH32" s="67"/>
      <c r="YI32" s="67"/>
      <c r="YJ32" s="67"/>
      <c r="YK32" s="67"/>
      <c r="YL32" s="67"/>
      <c r="YM32" s="67"/>
      <c r="YN32" s="67"/>
      <c r="YO32" s="67"/>
      <c r="YP32" s="67"/>
      <c r="YQ32" s="67"/>
      <c r="YR32" s="67"/>
      <c r="YS32" s="67"/>
      <c r="YT32" s="67"/>
      <c r="YU32" s="67"/>
      <c r="YV32" s="67"/>
      <c r="YW32" s="67"/>
      <c r="YX32" s="67"/>
      <c r="YY32" s="67"/>
      <c r="YZ32" s="67"/>
      <c r="ZA32" s="67"/>
      <c r="ZB32" s="67"/>
      <c r="ZC32" s="67"/>
      <c r="ZD32" s="67"/>
      <c r="ZE32" s="67"/>
      <c r="ZF32" s="67"/>
      <c r="ZG32" s="67"/>
      <c r="ZH32" s="67"/>
      <c r="ZI32" s="67"/>
      <c r="ZJ32" s="67"/>
      <c r="ZK32" s="67"/>
      <c r="ZL32" s="67"/>
      <c r="ZM32" s="67"/>
      <c r="ZN32" s="67"/>
      <c r="ZO32" s="67"/>
      <c r="ZP32" s="67"/>
      <c r="ZQ32" s="67"/>
      <c r="ZR32" s="67"/>
      <c r="ZS32" s="67"/>
      <c r="ZT32" s="67"/>
      <c r="ZU32" s="67"/>
      <c r="ZV32" s="67"/>
      <c r="ZW32" s="67"/>
      <c r="ZX32" s="67"/>
      <c r="ZY32" s="67"/>
      <c r="ZZ32" s="67"/>
      <c r="AAA32" s="67"/>
      <c r="AAB32" s="67"/>
    </row>
    <row r="33" spans="1:704" s="56" customFormat="1" ht="21.75" customHeight="1" thickBot="1" x14ac:dyDescent="0.3">
      <c r="A33" s="217">
        <f t="shared" si="18"/>
        <v>30</v>
      </c>
      <c r="B33" s="218" t="s">
        <v>94</v>
      </c>
      <c r="C33" s="218">
        <v>69</v>
      </c>
      <c r="D33" s="218" t="s">
        <v>13</v>
      </c>
      <c r="E33" s="219">
        <v>0</v>
      </c>
      <c r="F33" s="220">
        <v>1637.83</v>
      </c>
      <c r="G33" s="286"/>
      <c r="H33" s="345">
        <v>12500</v>
      </c>
      <c r="I33" s="346">
        <v>8000</v>
      </c>
      <c r="J33" s="346">
        <v>600</v>
      </c>
      <c r="K33" s="347">
        <v>0</v>
      </c>
      <c r="L33" s="287">
        <f t="shared" si="111"/>
        <v>21100</v>
      </c>
      <c r="M33" s="286"/>
      <c r="N33" s="348">
        <v>200</v>
      </c>
      <c r="O33" s="226">
        <f t="shared" si="112"/>
        <v>0.12211279558928582</v>
      </c>
      <c r="P33" s="349">
        <v>80</v>
      </c>
      <c r="Q33" s="226">
        <f t="shared" si="113"/>
        <v>4.884511823571433E-2</v>
      </c>
      <c r="R33" s="349">
        <v>120</v>
      </c>
      <c r="S33" s="226">
        <f t="shared" si="114"/>
        <v>7.3267677353571495E-2</v>
      </c>
      <c r="T33" s="349">
        <v>320</v>
      </c>
      <c r="U33" s="226">
        <f t="shared" si="115"/>
        <v>0.19538047294285732</v>
      </c>
      <c r="V33" s="346">
        <v>100</v>
      </c>
      <c r="W33" s="226">
        <f t="shared" si="116"/>
        <v>6.1056397794642912E-2</v>
      </c>
      <c r="X33" s="346">
        <v>120</v>
      </c>
      <c r="Y33" s="228">
        <f t="shared" si="117"/>
        <v>7.3267677353571495E-2</v>
      </c>
      <c r="Z33" s="229">
        <f t="shared" si="96"/>
        <v>940</v>
      </c>
      <c r="AA33" s="230">
        <f t="shared" si="118"/>
        <v>0.57393013926964342</v>
      </c>
      <c r="AB33" s="231">
        <v>926.5</v>
      </c>
      <c r="AC33" s="232">
        <f t="shared" si="158"/>
        <v>-13.5</v>
      </c>
      <c r="AD33" s="233">
        <v>861</v>
      </c>
      <c r="AE33" s="232">
        <f t="shared" si="159"/>
        <v>-79</v>
      </c>
      <c r="AF33" s="350">
        <v>600</v>
      </c>
      <c r="AG33" s="226">
        <f t="shared" si="119"/>
        <v>0.36633838676785746</v>
      </c>
      <c r="AH33" s="346">
        <v>0</v>
      </c>
      <c r="AI33" s="226">
        <f t="shared" si="120"/>
        <v>0</v>
      </c>
      <c r="AJ33" s="346">
        <v>0</v>
      </c>
      <c r="AK33" s="226">
        <f t="shared" si="121"/>
        <v>0</v>
      </c>
      <c r="AL33" s="346">
        <v>25</v>
      </c>
      <c r="AM33" s="226">
        <f t="shared" si="122"/>
        <v>1.5264099448660728E-2</v>
      </c>
      <c r="AN33" s="346">
        <v>0</v>
      </c>
      <c r="AO33" s="228">
        <f t="shared" si="123"/>
        <v>0</v>
      </c>
      <c r="AP33" s="351">
        <f t="shared" si="129"/>
        <v>625.38160248621659</v>
      </c>
      <c r="AQ33" s="230">
        <f t="shared" si="124"/>
        <v>0.38183547894849684</v>
      </c>
      <c r="AR33" s="231">
        <v>895.08</v>
      </c>
      <c r="AS33" s="232">
        <f t="shared" si="150"/>
        <v>269.69839751378345</v>
      </c>
      <c r="AT33" s="236">
        <v>827</v>
      </c>
      <c r="AU33" s="237">
        <f t="shared" si="151"/>
        <v>201.61839751378341</v>
      </c>
      <c r="AV33" s="350">
        <v>150</v>
      </c>
      <c r="AW33" s="346"/>
      <c r="AX33" s="352">
        <v>200</v>
      </c>
      <c r="AY33" s="239">
        <f>SUM(AV33:AX33)</f>
        <v>350</v>
      </c>
      <c r="AZ33" s="240">
        <f t="shared" si="125"/>
        <v>0.2136973922812502</v>
      </c>
      <c r="BA33" s="286"/>
      <c r="BB33" s="288">
        <f t="shared" si="133"/>
        <v>1637.83</v>
      </c>
      <c r="BC33" s="289">
        <f t="shared" si="126"/>
        <v>1915.3816024862167</v>
      </c>
      <c r="BD33" s="312">
        <f t="shared" si="132"/>
        <v>245.67449999999997</v>
      </c>
      <c r="BE33" s="353">
        <f t="shared" si="127"/>
        <v>2161.0561024862168</v>
      </c>
      <c r="BF33" s="243">
        <f t="shared" si="38"/>
        <v>-277.55160248621678</v>
      </c>
      <c r="BG33" s="243">
        <f t="shared" si="128"/>
        <v>-523.22610248621686</v>
      </c>
      <c r="BH33" s="244" t="s">
        <v>221</v>
      </c>
      <c r="BI33" s="354">
        <v>400</v>
      </c>
      <c r="BJ33" s="290">
        <v>5</v>
      </c>
      <c r="BK33" s="291">
        <v>10</v>
      </c>
      <c r="BL33" s="292">
        <v>0</v>
      </c>
      <c r="BM33" s="293" t="s">
        <v>222</v>
      </c>
      <c r="BN33" s="206" t="s">
        <v>223</v>
      </c>
      <c r="BO33" s="250">
        <f t="shared" si="40"/>
        <v>30</v>
      </c>
      <c r="BP33" s="218" t="s">
        <v>94</v>
      </c>
      <c r="BQ33" s="218">
        <v>69</v>
      </c>
      <c r="BR33" s="218" t="s">
        <v>13</v>
      </c>
      <c r="BS33" s="219">
        <v>0</v>
      </c>
      <c r="BT33" s="219">
        <v>1637.83</v>
      </c>
      <c r="BU33" s="189"/>
      <c r="BV33" s="189"/>
      <c r="BW33" s="189"/>
      <c r="BX33" s="189"/>
      <c r="BY33" s="189"/>
      <c r="BZ33" s="189"/>
      <c r="CA33" s="189"/>
      <c r="CB33" s="189"/>
      <c r="CC33" s="189"/>
      <c r="CD33" s="189"/>
      <c r="CE33" s="189"/>
      <c r="CF33" s="189"/>
      <c r="CG33" s="189"/>
      <c r="CH33" s="189"/>
      <c r="CI33" s="189"/>
      <c r="CJ33" s="189"/>
      <c r="CK33" s="189"/>
      <c r="CL33" s="189"/>
      <c r="CM33" s="189"/>
      <c r="CN33" s="189"/>
      <c r="CO33" s="189"/>
      <c r="CP33" s="189"/>
      <c r="CQ33" s="189"/>
      <c r="CR33" s="189"/>
      <c r="CS33" s="189"/>
      <c r="CT33" s="189"/>
      <c r="CU33" s="189"/>
      <c r="CV33" s="189"/>
      <c r="CW33" s="189"/>
      <c r="CX33" s="189"/>
      <c r="CY33" s="189"/>
      <c r="CZ33" s="189"/>
      <c r="DA33" s="189"/>
      <c r="DB33" s="189"/>
      <c r="DC33" s="189"/>
      <c r="DD33" s="189"/>
      <c r="DE33" s="189"/>
      <c r="DF33" s="189"/>
      <c r="DG33" s="189"/>
      <c r="DH33" s="189"/>
      <c r="DI33" s="189"/>
      <c r="DJ33" s="189"/>
      <c r="DK33" s="189"/>
      <c r="DL33" s="189"/>
      <c r="DM33" s="189"/>
      <c r="DN33" s="189"/>
      <c r="DO33" s="189"/>
      <c r="DP33" s="189"/>
      <c r="DQ33" s="189"/>
      <c r="DR33" s="189"/>
      <c r="DS33" s="190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  <c r="IX33" s="67"/>
      <c r="IY33" s="67"/>
      <c r="IZ33" s="67"/>
      <c r="JA33" s="67"/>
      <c r="JB33" s="67"/>
      <c r="JC33" s="67"/>
      <c r="JD33" s="67"/>
      <c r="JE33" s="67"/>
      <c r="JF33" s="67"/>
      <c r="JG33" s="67"/>
      <c r="JH33" s="67"/>
      <c r="JI33" s="67"/>
      <c r="JJ33" s="67"/>
      <c r="JK33" s="67"/>
      <c r="JL33" s="67"/>
      <c r="JM33" s="67"/>
      <c r="JN33" s="67"/>
      <c r="JO33" s="67"/>
      <c r="JP33" s="67"/>
      <c r="JQ33" s="67"/>
      <c r="JR33" s="67"/>
      <c r="JS33" s="67"/>
      <c r="JT33" s="67"/>
      <c r="JU33" s="67"/>
      <c r="JV33" s="67"/>
      <c r="JW33" s="67"/>
      <c r="JX33" s="67"/>
      <c r="JY33" s="67"/>
      <c r="JZ33" s="67"/>
      <c r="KA33" s="67"/>
      <c r="KB33" s="67"/>
      <c r="KC33" s="67"/>
      <c r="KD33" s="67"/>
      <c r="KE33" s="67"/>
      <c r="KF33" s="67"/>
      <c r="KG33" s="67"/>
      <c r="KH33" s="67"/>
      <c r="KI33" s="67"/>
      <c r="KJ33" s="67"/>
      <c r="KK33" s="67"/>
      <c r="KL33" s="67"/>
      <c r="KM33" s="67"/>
      <c r="KN33" s="67"/>
      <c r="KO33" s="67"/>
      <c r="KP33" s="67"/>
      <c r="KQ33" s="67"/>
      <c r="KR33" s="67"/>
      <c r="KS33" s="67"/>
      <c r="KT33" s="67"/>
      <c r="KU33" s="67"/>
      <c r="KV33" s="67"/>
      <c r="KW33" s="67"/>
      <c r="KX33" s="67"/>
      <c r="KY33" s="67"/>
      <c r="KZ33" s="67"/>
      <c r="LA33" s="67"/>
      <c r="LB33" s="67"/>
      <c r="LC33" s="67"/>
      <c r="LD33" s="67"/>
      <c r="LE33" s="67"/>
      <c r="LF33" s="67"/>
      <c r="LG33" s="67"/>
      <c r="LH33" s="67"/>
      <c r="LI33" s="67"/>
      <c r="LJ33" s="67"/>
      <c r="LK33" s="67"/>
      <c r="LL33" s="67"/>
      <c r="LM33" s="67"/>
      <c r="LN33" s="67"/>
      <c r="LO33" s="67"/>
      <c r="LP33" s="67"/>
      <c r="LQ33" s="67"/>
      <c r="LR33" s="67"/>
      <c r="LS33" s="67"/>
      <c r="LT33" s="67"/>
      <c r="LU33" s="67"/>
      <c r="LV33" s="67"/>
      <c r="LW33" s="67"/>
      <c r="LX33" s="67"/>
      <c r="LY33" s="67"/>
      <c r="LZ33" s="67"/>
      <c r="MA33" s="67"/>
      <c r="MB33" s="67"/>
      <c r="MC33" s="67"/>
      <c r="MD33" s="67"/>
      <c r="ME33" s="67"/>
      <c r="MF33" s="67"/>
      <c r="MG33" s="67"/>
      <c r="MH33" s="67"/>
      <c r="MI33" s="67"/>
      <c r="MJ33" s="67"/>
      <c r="MK33" s="67"/>
      <c r="ML33" s="67"/>
      <c r="MM33" s="67"/>
      <c r="MN33" s="67"/>
      <c r="MO33" s="67"/>
      <c r="MP33" s="67"/>
      <c r="MQ33" s="67"/>
      <c r="MR33" s="67"/>
      <c r="MS33" s="67"/>
      <c r="MT33" s="67"/>
      <c r="MU33" s="67"/>
      <c r="MV33" s="67"/>
      <c r="MW33" s="67"/>
      <c r="MX33" s="67"/>
      <c r="MY33" s="67"/>
      <c r="MZ33" s="67"/>
      <c r="NA33" s="67"/>
      <c r="NB33" s="67"/>
      <c r="NC33" s="67"/>
      <c r="ND33" s="67"/>
      <c r="NE33" s="67"/>
      <c r="NF33" s="67"/>
      <c r="NG33" s="67"/>
      <c r="NH33" s="67"/>
      <c r="NI33" s="67"/>
      <c r="NJ33" s="67"/>
      <c r="NK33" s="67"/>
      <c r="NL33" s="67"/>
      <c r="NM33" s="67"/>
      <c r="NN33" s="67"/>
      <c r="NO33" s="67"/>
      <c r="NP33" s="67"/>
      <c r="NQ33" s="67"/>
      <c r="NR33" s="67"/>
      <c r="NS33" s="67"/>
      <c r="NT33" s="67"/>
      <c r="NU33" s="67"/>
      <c r="NV33" s="67"/>
      <c r="NW33" s="67"/>
      <c r="NX33" s="67"/>
      <c r="NY33" s="67"/>
      <c r="NZ33" s="67"/>
      <c r="OA33" s="67"/>
      <c r="OB33" s="67"/>
      <c r="OC33" s="67"/>
      <c r="OD33" s="67"/>
      <c r="OE33" s="67"/>
      <c r="OF33" s="67"/>
      <c r="OG33" s="67"/>
      <c r="OH33" s="67"/>
      <c r="OI33" s="67"/>
      <c r="OJ33" s="67"/>
      <c r="OK33" s="67"/>
      <c r="OL33" s="67"/>
      <c r="OM33" s="67"/>
      <c r="ON33" s="67"/>
      <c r="OO33" s="67"/>
      <c r="OP33" s="67"/>
      <c r="OQ33" s="67"/>
      <c r="OR33" s="67"/>
      <c r="OS33" s="67"/>
      <c r="OT33" s="67"/>
      <c r="OU33" s="67"/>
      <c r="OV33" s="67"/>
      <c r="OW33" s="67"/>
      <c r="OX33" s="67"/>
      <c r="OY33" s="67"/>
      <c r="OZ33" s="67"/>
      <c r="PA33" s="67"/>
      <c r="PB33" s="67"/>
      <c r="PC33" s="67"/>
      <c r="PD33" s="67"/>
      <c r="PE33" s="67"/>
      <c r="PF33" s="67"/>
      <c r="PG33" s="67"/>
      <c r="PH33" s="67"/>
      <c r="PI33" s="67"/>
      <c r="PJ33" s="67"/>
      <c r="PK33" s="67"/>
      <c r="PL33" s="67"/>
      <c r="PM33" s="67"/>
      <c r="PN33" s="67"/>
      <c r="PO33" s="67"/>
      <c r="PP33" s="67"/>
      <c r="PQ33" s="67"/>
      <c r="PR33" s="67"/>
      <c r="PS33" s="67"/>
      <c r="PT33" s="67"/>
      <c r="PU33" s="67"/>
      <c r="PV33" s="67"/>
      <c r="PW33" s="67"/>
      <c r="PX33" s="67"/>
      <c r="PY33" s="67"/>
      <c r="PZ33" s="67"/>
      <c r="QA33" s="67"/>
      <c r="QB33" s="67"/>
      <c r="QC33" s="67"/>
      <c r="QD33" s="67"/>
      <c r="QE33" s="67"/>
      <c r="QF33" s="67"/>
      <c r="QG33" s="67"/>
      <c r="QH33" s="67"/>
      <c r="QI33" s="67"/>
      <c r="QJ33" s="67"/>
      <c r="QK33" s="67"/>
      <c r="QL33" s="67"/>
      <c r="QM33" s="67"/>
      <c r="QN33" s="67"/>
      <c r="QO33" s="67"/>
      <c r="QP33" s="67"/>
      <c r="QQ33" s="67"/>
      <c r="QR33" s="67"/>
      <c r="QS33" s="67"/>
      <c r="QT33" s="67"/>
      <c r="QU33" s="67"/>
      <c r="QV33" s="67"/>
      <c r="QW33" s="67"/>
      <c r="QX33" s="67"/>
      <c r="QY33" s="67"/>
      <c r="QZ33" s="67"/>
      <c r="RA33" s="67"/>
      <c r="RB33" s="67"/>
      <c r="RC33" s="67"/>
      <c r="RD33" s="67"/>
      <c r="RE33" s="67"/>
      <c r="RF33" s="67"/>
      <c r="RG33" s="67"/>
      <c r="RH33" s="67"/>
      <c r="RI33" s="67"/>
      <c r="RJ33" s="67"/>
      <c r="RK33" s="67"/>
      <c r="RL33" s="67"/>
      <c r="RM33" s="67"/>
      <c r="RN33" s="67"/>
      <c r="RO33" s="67"/>
      <c r="RP33" s="67"/>
      <c r="RQ33" s="67"/>
      <c r="RR33" s="67"/>
      <c r="RS33" s="67"/>
      <c r="RT33" s="67"/>
      <c r="RU33" s="67"/>
      <c r="RV33" s="67"/>
      <c r="RW33" s="67"/>
      <c r="RX33" s="67"/>
      <c r="RY33" s="67"/>
      <c r="RZ33" s="67"/>
      <c r="SA33" s="67"/>
      <c r="SB33" s="67"/>
      <c r="SC33" s="67"/>
      <c r="SD33" s="67"/>
      <c r="SE33" s="67"/>
      <c r="SF33" s="67"/>
      <c r="SG33" s="67"/>
      <c r="SH33" s="67"/>
      <c r="SI33" s="67"/>
      <c r="SJ33" s="67"/>
      <c r="SK33" s="67"/>
      <c r="SL33" s="67"/>
      <c r="SM33" s="67"/>
      <c r="SN33" s="67"/>
      <c r="SO33" s="67"/>
      <c r="SP33" s="67"/>
      <c r="SQ33" s="67"/>
      <c r="SR33" s="67"/>
      <c r="SS33" s="67"/>
      <c r="ST33" s="67"/>
      <c r="SU33" s="67"/>
      <c r="SV33" s="67"/>
      <c r="SW33" s="67"/>
      <c r="SX33" s="67"/>
      <c r="SY33" s="67"/>
      <c r="SZ33" s="67"/>
      <c r="TA33" s="67"/>
      <c r="TB33" s="67"/>
      <c r="TC33" s="67"/>
      <c r="TD33" s="67"/>
      <c r="TE33" s="67"/>
      <c r="TF33" s="67"/>
      <c r="TG33" s="67"/>
      <c r="TH33" s="67"/>
      <c r="TI33" s="67"/>
      <c r="TJ33" s="67"/>
      <c r="TK33" s="67"/>
      <c r="TL33" s="67"/>
      <c r="TM33" s="67"/>
      <c r="TN33" s="67"/>
      <c r="TO33" s="67"/>
      <c r="TP33" s="67"/>
      <c r="TQ33" s="67"/>
      <c r="TR33" s="67"/>
      <c r="TS33" s="67"/>
      <c r="TT33" s="67"/>
      <c r="TU33" s="67"/>
      <c r="TV33" s="67"/>
      <c r="TW33" s="67"/>
      <c r="TX33" s="67"/>
      <c r="TY33" s="67"/>
      <c r="TZ33" s="67"/>
      <c r="UA33" s="67"/>
      <c r="UB33" s="67"/>
      <c r="UC33" s="67"/>
      <c r="UD33" s="67"/>
      <c r="UE33" s="67"/>
      <c r="UF33" s="67"/>
      <c r="UG33" s="67"/>
      <c r="UH33" s="67"/>
      <c r="UI33" s="67"/>
      <c r="UJ33" s="67"/>
      <c r="UK33" s="67"/>
      <c r="UL33" s="67"/>
      <c r="UM33" s="67"/>
      <c r="UN33" s="67"/>
      <c r="UO33" s="67"/>
      <c r="UP33" s="67"/>
      <c r="UQ33" s="67"/>
      <c r="UR33" s="67"/>
      <c r="US33" s="67"/>
      <c r="UT33" s="67"/>
      <c r="UU33" s="67"/>
      <c r="UV33" s="67"/>
      <c r="UW33" s="67"/>
      <c r="UX33" s="67"/>
      <c r="UY33" s="67"/>
      <c r="UZ33" s="67"/>
      <c r="VA33" s="67"/>
      <c r="VB33" s="67"/>
      <c r="VC33" s="67"/>
      <c r="VD33" s="67"/>
      <c r="VE33" s="67"/>
      <c r="VF33" s="67"/>
      <c r="VG33" s="67"/>
      <c r="VH33" s="67"/>
      <c r="VI33" s="67"/>
      <c r="VJ33" s="67"/>
      <c r="VK33" s="67"/>
      <c r="VL33" s="67"/>
      <c r="VM33" s="67"/>
      <c r="VN33" s="67"/>
      <c r="VO33" s="67"/>
      <c r="VP33" s="67"/>
      <c r="VQ33" s="67"/>
      <c r="VR33" s="67"/>
      <c r="VS33" s="67"/>
      <c r="VT33" s="67"/>
      <c r="VU33" s="67"/>
      <c r="VV33" s="67"/>
      <c r="VW33" s="67"/>
      <c r="VX33" s="67"/>
      <c r="VY33" s="67"/>
      <c r="VZ33" s="67"/>
      <c r="WA33" s="67"/>
      <c r="WB33" s="67"/>
      <c r="WC33" s="67"/>
      <c r="WD33" s="67"/>
      <c r="WE33" s="67"/>
      <c r="WF33" s="67"/>
      <c r="WG33" s="67"/>
      <c r="WH33" s="67"/>
      <c r="WI33" s="67"/>
      <c r="WJ33" s="67"/>
      <c r="WK33" s="67"/>
      <c r="WL33" s="67"/>
      <c r="WM33" s="67"/>
      <c r="WN33" s="67"/>
      <c r="WO33" s="67"/>
      <c r="WP33" s="67"/>
      <c r="WQ33" s="67"/>
      <c r="WR33" s="67"/>
      <c r="WS33" s="67"/>
      <c r="WT33" s="67"/>
      <c r="WU33" s="67"/>
      <c r="WV33" s="67"/>
      <c r="WW33" s="67"/>
      <c r="WX33" s="67"/>
      <c r="WY33" s="67"/>
      <c r="WZ33" s="67"/>
      <c r="XA33" s="67"/>
      <c r="XB33" s="67"/>
      <c r="XC33" s="67"/>
      <c r="XD33" s="67"/>
      <c r="XE33" s="67"/>
      <c r="XF33" s="67"/>
      <c r="XG33" s="67"/>
      <c r="XH33" s="67"/>
      <c r="XI33" s="67"/>
      <c r="XJ33" s="67"/>
      <c r="XK33" s="67"/>
      <c r="XL33" s="67"/>
      <c r="XM33" s="67"/>
      <c r="XN33" s="67"/>
      <c r="XO33" s="67"/>
      <c r="XP33" s="67"/>
      <c r="XQ33" s="67"/>
      <c r="XR33" s="67"/>
      <c r="XS33" s="67"/>
      <c r="XT33" s="67"/>
      <c r="XU33" s="67"/>
      <c r="XV33" s="67"/>
      <c r="XW33" s="67"/>
      <c r="XX33" s="67"/>
      <c r="XY33" s="67"/>
      <c r="XZ33" s="67"/>
      <c r="YA33" s="67"/>
      <c r="YB33" s="67"/>
      <c r="YC33" s="67"/>
      <c r="YD33" s="67"/>
      <c r="YE33" s="67"/>
      <c r="YF33" s="67"/>
      <c r="YG33" s="67"/>
      <c r="YH33" s="67"/>
      <c r="YI33" s="67"/>
      <c r="YJ33" s="67"/>
      <c r="YK33" s="67"/>
      <c r="YL33" s="67"/>
      <c r="YM33" s="67"/>
      <c r="YN33" s="67"/>
      <c r="YO33" s="67"/>
      <c r="YP33" s="67"/>
      <c r="YQ33" s="67"/>
      <c r="YR33" s="67"/>
      <c r="YS33" s="67"/>
      <c r="YT33" s="67"/>
      <c r="YU33" s="67"/>
      <c r="YV33" s="67"/>
      <c r="YW33" s="67"/>
      <c r="YX33" s="67"/>
      <c r="YY33" s="67"/>
      <c r="YZ33" s="67"/>
      <c r="ZA33" s="67"/>
      <c r="ZB33" s="67"/>
      <c r="ZC33" s="67"/>
      <c r="ZD33" s="67"/>
      <c r="ZE33" s="67"/>
      <c r="ZF33" s="67"/>
      <c r="ZG33" s="67"/>
      <c r="ZH33" s="67"/>
      <c r="ZI33" s="67"/>
      <c r="ZJ33" s="67"/>
      <c r="ZK33" s="67"/>
      <c r="ZL33" s="67"/>
      <c r="ZM33" s="67"/>
      <c r="ZN33" s="67"/>
      <c r="ZO33" s="67"/>
      <c r="ZP33" s="67"/>
      <c r="ZQ33" s="67"/>
      <c r="ZR33" s="67"/>
      <c r="ZS33" s="67"/>
      <c r="ZT33" s="67"/>
      <c r="ZU33" s="67"/>
      <c r="ZV33" s="67"/>
      <c r="ZW33" s="67"/>
      <c r="ZX33" s="67"/>
      <c r="ZY33" s="67"/>
      <c r="ZZ33" s="67"/>
      <c r="AAA33" s="67"/>
      <c r="AAB33" s="67"/>
    </row>
    <row r="34" spans="1:704" s="57" customFormat="1" ht="21.75" customHeight="1" thickBot="1" x14ac:dyDescent="0.3">
      <c r="A34" s="251">
        <f t="shared" si="18"/>
        <v>31</v>
      </c>
      <c r="B34" s="252" t="s">
        <v>94</v>
      </c>
      <c r="C34" s="252">
        <v>65</v>
      </c>
      <c r="D34" s="252" t="s">
        <v>13</v>
      </c>
      <c r="E34" s="253">
        <v>22000</v>
      </c>
      <c r="F34" s="254">
        <v>1712</v>
      </c>
      <c r="G34" s="255"/>
      <c r="H34" s="326">
        <v>35000</v>
      </c>
      <c r="I34" s="327">
        <v>1800</v>
      </c>
      <c r="J34" s="327">
        <v>585</v>
      </c>
      <c r="K34" s="328">
        <v>0</v>
      </c>
      <c r="L34" s="298">
        <f t="shared" si="111"/>
        <v>37385</v>
      </c>
      <c r="M34" s="255"/>
      <c r="N34" s="329">
        <v>200</v>
      </c>
      <c r="O34" s="261">
        <f t="shared" si="112"/>
        <v>0.11682242990654206</v>
      </c>
      <c r="P34" s="330">
        <v>60</v>
      </c>
      <c r="Q34" s="261">
        <f t="shared" si="113"/>
        <v>3.5046728971962614E-2</v>
      </c>
      <c r="R34" s="330"/>
      <c r="S34" s="261">
        <f t="shared" si="114"/>
        <v>0</v>
      </c>
      <c r="T34" s="330">
        <v>100</v>
      </c>
      <c r="U34" s="261">
        <f t="shared" si="115"/>
        <v>5.8411214953271028E-2</v>
      </c>
      <c r="V34" s="327">
        <v>0</v>
      </c>
      <c r="W34" s="261">
        <f t="shared" si="116"/>
        <v>0</v>
      </c>
      <c r="X34" s="327">
        <v>0</v>
      </c>
      <c r="Y34" s="263">
        <f t="shared" si="117"/>
        <v>0</v>
      </c>
      <c r="Z34" s="264">
        <f t="shared" si="96"/>
        <v>360</v>
      </c>
      <c r="AA34" s="265">
        <f t="shared" si="118"/>
        <v>0.2102803738317757</v>
      </c>
      <c r="AB34" s="266">
        <v>926.5</v>
      </c>
      <c r="AC34" s="267">
        <f t="shared" si="158"/>
        <v>566.5</v>
      </c>
      <c r="AD34" s="268">
        <v>861</v>
      </c>
      <c r="AE34" s="267">
        <f t="shared" si="159"/>
        <v>501</v>
      </c>
      <c r="AF34" s="331">
        <v>660</v>
      </c>
      <c r="AG34" s="261">
        <f t="shared" si="119"/>
        <v>0.3855140186915888</v>
      </c>
      <c r="AH34" s="327">
        <v>0</v>
      </c>
      <c r="AI34" s="261">
        <f t="shared" si="120"/>
        <v>0</v>
      </c>
      <c r="AJ34" s="327">
        <v>197.97</v>
      </c>
      <c r="AK34" s="261">
        <f t="shared" si="121"/>
        <v>0.11563668224299066</v>
      </c>
      <c r="AL34" s="327">
        <v>120.92</v>
      </c>
      <c r="AM34" s="261">
        <f t="shared" si="122"/>
        <v>7.0630841121495327E-2</v>
      </c>
      <c r="AN34" s="327">
        <v>16.95</v>
      </c>
      <c r="AO34" s="263">
        <f t="shared" si="123"/>
        <v>9.9007009345794383E-3</v>
      </c>
      <c r="AP34" s="332">
        <f t="shared" si="129"/>
        <v>996.41178154205602</v>
      </c>
      <c r="AQ34" s="265">
        <f t="shared" si="124"/>
        <v>0.58201622753624771</v>
      </c>
      <c r="AR34" s="266">
        <v>895.08</v>
      </c>
      <c r="AS34" s="267">
        <f t="shared" si="150"/>
        <v>-101.33178154205598</v>
      </c>
      <c r="AT34" s="271">
        <v>827</v>
      </c>
      <c r="AU34" s="272">
        <f t="shared" si="151"/>
        <v>-169.41178154205602</v>
      </c>
      <c r="AV34" s="331">
        <v>538.65</v>
      </c>
      <c r="AW34" s="327">
        <v>20</v>
      </c>
      <c r="AX34" s="333">
        <v>50</v>
      </c>
      <c r="AY34" s="274">
        <f t="shared" si="160"/>
        <v>608.65</v>
      </c>
      <c r="AZ34" s="275">
        <f t="shared" si="125"/>
        <v>0.35551985981308409</v>
      </c>
      <c r="BA34" s="255"/>
      <c r="BB34" s="335">
        <f t="shared" si="133"/>
        <v>1712</v>
      </c>
      <c r="BC34" s="299">
        <f t="shared" si="126"/>
        <v>1965.061781542056</v>
      </c>
      <c r="BD34" s="277">
        <f t="shared" si="132"/>
        <v>256.8</v>
      </c>
      <c r="BE34" s="336">
        <f t="shared" si="127"/>
        <v>2221.8617815420562</v>
      </c>
      <c r="BF34" s="279">
        <f t="shared" si="38"/>
        <v>-253.061781542056</v>
      </c>
      <c r="BG34" s="279">
        <f t="shared" si="128"/>
        <v>-509.86178154205618</v>
      </c>
      <c r="BH34" s="280" t="s">
        <v>224</v>
      </c>
      <c r="BI34" s="338">
        <v>1000</v>
      </c>
      <c r="BJ34" s="294">
        <v>9</v>
      </c>
      <c r="BK34" s="295">
        <v>6</v>
      </c>
      <c r="BL34" s="296">
        <v>0</v>
      </c>
      <c r="BM34" s="297" t="s">
        <v>168</v>
      </c>
      <c r="BN34" s="68" t="s">
        <v>225</v>
      </c>
      <c r="BO34" s="284">
        <f t="shared" si="40"/>
        <v>31</v>
      </c>
      <c r="BP34" s="252" t="s">
        <v>94</v>
      </c>
      <c r="BQ34" s="252">
        <v>65</v>
      </c>
      <c r="BR34" s="252" t="s">
        <v>13</v>
      </c>
      <c r="BS34" s="253">
        <v>22000</v>
      </c>
      <c r="BT34" s="253">
        <v>1712</v>
      </c>
      <c r="BU34" s="189"/>
      <c r="BV34" s="189"/>
      <c r="BW34" s="189"/>
      <c r="BX34" s="189"/>
      <c r="BY34" s="189"/>
      <c r="BZ34" s="189"/>
      <c r="CA34" s="189"/>
      <c r="CB34" s="189"/>
      <c r="CC34" s="189"/>
      <c r="CD34" s="189"/>
      <c r="CE34" s="189"/>
      <c r="CF34" s="189"/>
      <c r="CG34" s="189"/>
      <c r="CH34" s="189"/>
      <c r="CI34" s="189"/>
      <c r="CJ34" s="189"/>
      <c r="CK34" s="189"/>
      <c r="CL34" s="189"/>
      <c r="CM34" s="189"/>
      <c r="CN34" s="189"/>
      <c r="CO34" s="189"/>
      <c r="CP34" s="189"/>
      <c r="CQ34" s="189"/>
      <c r="CR34" s="189"/>
      <c r="CS34" s="189"/>
      <c r="CT34" s="189"/>
      <c r="CU34" s="189"/>
      <c r="CV34" s="189"/>
      <c r="CW34" s="189"/>
      <c r="CX34" s="189"/>
      <c r="CY34" s="189"/>
      <c r="CZ34" s="189"/>
      <c r="DA34" s="189"/>
      <c r="DB34" s="189"/>
      <c r="DC34" s="189"/>
      <c r="DD34" s="189"/>
      <c r="DE34" s="189"/>
      <c r="DF34" s="189"/>
      <c r="DG34" s="189"/>
      <c r="DH34" s="189"/>
      <c r="DI34" s="189"/>
      <c r="DJ34" s="189"/>
      <c r="DK34" s="189"/>
      <c r="DL34" s="189"/>
      <c r="DM34" s="189"/>
      <c r="DN34" s="189"/>
      <c r="DO34" s="189"/>
      <c r="DP34" s="189"/>
      <c r="DQ34" s="189"/>
      <c r="DR34" s="189"/>
      <c r="DS34" s="190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  <c r="IW34" s="67"/>
      <c r="IX34" s="67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67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  <c r="KF34" s="67"/>
      <c r="KG34" s="67"/>
      <c r="KH34" s="67"/>
      <c r="KI34" s="67"/>
      <c r="KJ34" s="67"/>
      <c r="KK34" s="67"/>
      <c r="KL34" s="67"/>
      <c r="KM34" s="67"/>
      <c r="KN34" s="67"/>
      <c r="KO34" s="67"/>
      <c r="KP34" s="67"/>
      <c r="KQ34" s="67"/>
      <c r="KR34" s="67"/>
      <c r="KS34" s="67"/>
      <c r="KT34" s="67"/>
      <c r="KU34" s="67"/>
      <c r="KV34" s="67"/>
      <c r="KW34" s="67"/>
      <c r="KX34" s="67"/>
      <c r="KY34" s="67"/>
      <c r="KZ34" s="67"/>
      <c r="LA34" s="67"/>
      <c r="LB34" s="67"/>
      <c r="LC34" s="67"/>
      <c r="LD34" s="67"/>
      <c r="LE34" s="67"/>
      <c r="LF34" s="67"/>
      <c r="LG34" s="67"/>
      <c r="LH34" s="67"/>
      <c r="LI34" s="67"/>
      <c r="LJ34" s="67"/>
      <c r="LK34" s="67"/>
      <c r="LL34" s="67"/>
      <c r="LM34" s="67"/>
      <c r="LN34" s="67"/>
      <c r="LO34" s="67"/>
      <c r="LP34" s="67"/>
      <c r="LQ34" s="67"/>
      <c r="LR34" s="67"/>
      <c r="LS34" s="67"/>
      <c r="LT34" s="67"/>
      <c r="LU34" s="67"/>
      <c r="LV34" s="67"/>
      <c r="LW34" s="67"/>
      <c r="LX34" s="67"/>
      <c r="LY34" s="67"/>
      <c r="LZ34" s="67"/>
      <c r="MA34" s="67"/>
      <c r="MB34" s="67"/>
      <c r="MC34" s="67"/>
      <c r="MD34" s="67"/>
      <c r="ME34" s="67"/>
      <c r="MF34" s="67"/>
      <c r="MG34" s="67"/>
      <c r="MH34" s="67"/>
      <c r="MI34" s="67"/>
      <c r="MJ34" s="67"/>
      <c r="MK34" s="67"/>
      <c r="ML34" s="67"/>
      <c r="MM34" s="67"/>
      <c r="MN34" s="67"/>
      <c r="MO34" s="67"/>
      <c r="MP34" s="67"/>
      <c r="MQ34" s="67"/>
      <c r="MR34" s="67"/>
      <c r="MS34" s="67"/>
      <c r="MT34" s="67"/>
      <c r="MU34" s="67"/>
      <c r="MV34" s="67"/>
      <c r="MW34" s="67"/>
      <c r="MX34" s="67"/>
      <c r="MY34" s="67"/>
      <c r="MZ34" s="67"/>
      <c r="NA34" s="67"/>
      <c r="NB34" s="67"/>
      <c r="NC34" s="67"/>
      <c r="ND34" s="67"/>
      <c r="NE34" s="67"/>
      <c r="NF34" s="67"/>
      <c r="NG34" s="67"/>
      <c r="NH34" s="67"/>
      <c r="NI34" s="67"/>
      <c r="NJ34" s="67"/>
      <c r="NK34" s="67"/>
      <c r="NL34" s="67"/>
      <c r="NM34" s="67"/>
      <c r="NN34" s="67"/>
      <c r="NO34" s="67"/>
      <c r="NP34" s="67"/>
      <c r="NQ34" s="67"/>
      <c r="NR34" s="67"/>
      <c r="NS34" s="67"/>
      <c r="NT34" s="67"/>
      <c r="NU34" s="67"/>
      <c r="NV34" s="67"/>
      <c r="NW34" s="67"/>
      <c r="NX34" s="67"/>
      <c r="NY34" s="67"/>
      <c r="NZ34" s="67"/>
      <c r="OA34" s="67"/>
      <c r="OB34" s="67"/>
      <c r="OC34" s="67"/>
      <c r="OD34" s="67"/>
      <c r="OE34" s="67"/>
      <c r="OF34" s="67"/>
      <c r="OG34" s="67"/>
      <c r="OH34" s="67"/>
      <c r="OI34" s="67"/>
      <c r="OJ34" s="67"/>
      <c r="OK34" s="67"/>
      <c r="OL34" s="67"/>
      <c r="OM34" s="67"/>
      <c r="ON34" s="67"/>
      <c r="OO34" s="67"/>
      <c r="OP34" s="67"/>
      <c r="OQ34" s="67"/>
      <c r="OR34" s="67"/>
      <c r="OS34" s="67"/>
      <c r="OT34" s="67"/>
      <c r="OU34" s="67"/>
      <c r="OV34" s="67"/>
      <c r="OW34" s="67"/>
      <c r="OX34" s="67"/>
      <c r="OY34" s="67"/>
      <c r="OZ34" s="67"/>
      <c r="PA34" s="67"/>
      <c r="PB34" s="67"/>
      <c r="PC34" s="67"/>
      <c r="PD34" s="67"/>
      <c r="PE34" s="67"/>
      <c r="PF34" s="67"/>
      <c r="PG34" s="67"/>
      <c r="PH34" s="67"/>
      <c r="PI34" s="67"/>
      <c r="PJ34" s="67"/>
      <c r="PK34" s="67"/>
      <c r="PL34" s="67"/>
      <c r="PM34" s="67"/>
      <c r="PN34" s="67"/>
      <c r="PO34" s="67"/>
      <c r="PP34" s="67"/>
      <c r="PQ34" s="67"/>
      <c r="PR34" s="67"/>
      <c r="PS34" s="67"/>
      <c r="PT34" s="67"/>
      <c r="PU34" s="67"/>
      <c r="PV34" s="67"/>
      <c r="PW34" s="67"/>
      <c r="PX34" s="67"/>
      <c r="PY34" s="67"/>
      <c r="PZ34" s="67"/>
      <c r="QA34" s="67"/>
      <c r="QB34" s="67"/>
      <c r="QC34" s="67"/>
      <c r="QD34" s="67"/>
      <c r="QE34" s="67"/>
      <c r="QF34" s="67"/>
      <c r="QG34" s="67"/>
      <c r="QH34" s="67"/>
      <c r="QI34" s="67"/>
      <c r="QJ34" s="67"/>
      <c r="QK34" s="67"/>
      <c r="QL34" s="67"/>
      <c r="QM34" s="67"/>
      <c r="QN34" s="67"/>
      <c r="QO34" s="67"/>
      <c r="QP34" s="67"/>
      <c r="QQ34" s="67"/>
      <c r="QR34" s="67"/>
      <c r="QS34" s="67"/>
      <c r="QT34" s="67"/>
      <c r="QU34" s="67"/>
      <c r="QV34" s="67"/>
      <c r="QW34" s="67"/>
      <c r="QX34" s="67"/>
      <c r="QY34" s="67"/>
      <c r="QZ34" s="67"/>
      <c r="RA34" s="67"/>
      <c r="RB34" s="67"/>
      <c r="RC34" s="67"/>
      <c r="RD34" s="67"/>
      <c r="RE34" s="67"/>
      <c r="RF34" s="67"/>
      <c r="RG34" s="67"/>
      <c r="RH34" s="67"/>
      <c r="RI34" s="67"/>
      <c r="RJ34" s="67"/>
      <c r="RK34" s="67"/>
      <c r="RL34" s="67"/>
      <c r="RM34" s="67"/>
      <c r="RN34" s="67"/>
      <c r="RO34" s="67"/>
      <c r="RP34" s="67"/>
      <c r="RQ34" s="67"/>
      <c r="RR34" s="67"/>
      <c r="RS34" s="67"/>
      <c r="RT34" s="67"/>
      <c r="RU34" s="67"/>
      <c r="RV34" s="67"/>
      <c r="RW34" s="67"/>
      <c r="RX34" s="67"/>
      <c r="RY34" s="67"/>
      <c r="RZ34" s="67"/>
      <c r="SA34" s="67"/>
      <c r="SB34" s="67"/>
      <c r="SC34" s="67"/>
      <c r="SD34" s="67"/>
      <c r="SE34" s="67"/>
      <c r="SF34" s="67"/>
      <c r="SG34" s="67"/>
      <c r="SH34" s="67"/>
      <c r="SI34" s="67"/>
      <c r="SJ34" s="67"/>
      <c r="SK34" s="67"/>
      <c r="SL34" s="67"/>
      <c r="SM34" s="67"/>
      <c r="SN34" s="67"/>
      <c r="SO34" s="67"/>
      <c r="SP34" s="67"/>
      <c r="SQ34" s="67"/>
      <c r="SR34" s="67"/>
      <c r="SS34" s="67"/>
      <c r="ST34" s="67"/>
      <c r="SU34" s="67"/>
      <c r="SV34" s="67"/>
      <c r="SW34" s="67"/>
      <c r="SX34" s="67"/>
      <c r="SY34" s="67"/>
      <c r="SZ34" s="67"/>
      <c r="TA34" s="67"/>
      <c r="TB34" s="67"/>
      <c r="TC34" s="67"/>
      <c r="TD34" s="67"/>
      <c r="TE34" s="67"/>
      <c r="TF34" s="67"/>
      <c r="TG34" s="67"/>
      <c r="TH34" s="67"/>
      <c r="TI34" s="67"/>
      <c r="TJ34" s="67"/>
      <c r="TK34" s="67"/>
      <c r="TL34" s="67"/>
      <c r="TM34" s="67"/>
      <c r="TN34" s="67"/>
      <c r="TO34" s="67"/>
      <c r="TP34" s="67"/>
      <c r="TQ34" s="67"/>
      <c r="TR34" s="67"/>
      <c r="TS34" s="67"/>
      <c r="TT34" s="67"/>
      <c r="TU34" s="67"/>
      <c r="TV34" s="67"/>
      <c r="TW34" s="67"/>
      <c r="TX34" s="67"/>
      <c r="TY34" s="67"/>
      <c r="TZ34" s="67"/>
      <c r="UA34" s="67"/>
      <c r="UB34" s="67"/>
      <c r="UC34" s="67"/>
      <c r="UD34" s="67"/>
      <c r="UE34" s="67"/>
      <c r="UF34" s="67"/>
      <c r="UG34" s="67"/>
      <c r="UH34" s="67"/>
      <c r="UI34" s="67"/>
      <c r="UJ34" s="67"/>
      <c r="UK34" s="67"/>
      <c r="UL34" s="67"/>
      <c r="UM34" s="67"/>
      <c r="UN34" s="67"/>
      <c r="UO34" s="67"/>
      <c r="UP34" s="67"/>
      <c r="UQ34" s="67"/>
      <c r="UR34" s="67"/>
      <c r="US34" s="67"/>
      <c r="UT34" s="67"/>
      <c r="UU34" s="67"/>
      <c r="UV34" s="67"/>
      <c r="UW34" s="67"/>
      <c r="UX34" s="67"/>
      <c r="UY34" s="67"/>
      <c r="UZ34" s="67"/>
      <c r="VA34" s="67"/>
      <c r="VB34" s="67"/>
      <c r="VC34" s="67"/>
      <c r="VD34" s="67"/>
      <c r="VE34" s="67"/>
      <c r="VF34" s="67"/>
      <c r="VG34" s="67"/>
      <c r="VH34" s="67"/>
      <c r="VI34" s="67"/>
      <c r="VJ34" s="67"/>
      <c r="VK34" s="67"/>
      <c r="VL34" s="67"/>
      <c r="VM34" s="67"/>
      <c r="VN34" s="67"/>
      <c r="VO34" s="67"/>
      <c r="VP34" s="67"/>
      <c r="VQ34" s="67"/>
      <c r="VR34" s="67"/>
      <c r="VS34" s="67"/>
      <c r="VT34" s="67"/>
      <c r="VU34" s="67"/>
      <c r="VV34" s="67"/>
      <c r="VW34" s="67"/>
      <c r="VX34" s="67"/>
      <c r="VY34" s="67"/>
      <c r="VZ34" s="67"/>
      <c r="WA34" s="67"/>
      <c r="WB34" s="67"/>
      <c r="WC34" s="67"/>
      <c r="WD34" s="67"/>
      <c r="WE34" s="67"/>
      <c r="WF34" s="67"/>
      <c r="WG34" s="67"/>
      <c r="WH34" s="67"/>
      <c r="WI34" s="67"/>
      <c r="WJ34" s="67"/>
      <c r="WK34" s="67"/>
      <c r="WL34" s="67"/>
      <c r="WM34" s="67"/>
      <c r="WN34" s="67"/>
      <c r="WO34" s="67"/>
      <c r="WP34" s="67"/>
      <c r="WQ34" s="67"/>
      <c r="WR34" s="67"/>
      <c r="WS34" s="67"/>
      <c r="WT34" s="67"/>
      <c r="WU34" s="67"/>
      <c r="WV34" s="67"/>
      <c r="WW34" s="67"/>
      <c r="WX34" s="67"/>
      <c r="WY34" s="67"/>
      <c r="WZ34" s="67"/>
      <c r="XA34" s="67"/>
      <c r="XB34" s="67"/>
      <c r="XC34" s="67"/>
      <c r="XD34" s="67"/>
      <c r="XE34" s="67"/>
      <c r="XF34" s="67"/>
      <c r="XG34" s="67"/>
      <c r="XH34" s="67"/>
      <c r="XI34" s="67"/>
      <c r="XJ34" s="67"/>
      <c r="XK34" s="67"/>
      <c r="XL34" s="67"/>
      <c r="XM34" s="67"/>
      <c r="XN34" s="67"/>
      <c r="XO34" s="67"/>
      <c r="XP34" s="67"/>
      <c r="XQ34" s="67"/>
      <c r="XR34" s="67"/>
      <c r="XS34" s="67"/>
      <c r="XT34" s="67"/>
      <c r="XU34" s="67"/>
      <c r="XV34" s="67"/>
      <c r="XW34" s="67"/>
      <c r="XX34" s="67"/>
      <c r="XY34" s="67"/>
      <c r="XZ34" s="67"/>
      <c r="YA34" s="67"/>
      <c r="YB34" s="67"/>
      <c r="YC34" s="67"/>
      <c r="YD34" s="67"/>
      <c r="YE34" s="67"/>
      <c r="YF34" s="67"/>
      <c r="YG34" s="67"/>
      <c r="YH34" s="67"/>
      <c r="YI34" s="67"/>
      <c r="YJ34" s="67"/>
      <c r="YK34" s="67"/>
      <c r="YL34" s="67"/>
      <c r="YM34" s="67"/>
      <c r="YN34" s="67"/>
      <c r="YO34" s="67"/>
      <c r="YP34" s="67"/>
      <c r="YQ34" s="67"/>
      <c r="YR34" s="67"/>
      <c r="YS34" s="67"/>
      <c r="YT34" s="67"/>
      <c r="YU34" s="67"/>
      <c r="YV34" s="67"/>
      <c r="YW34" s="67"/>
      <c r="YX34" s="67"/>
      <c r="YY34" s="67"/>
      <c r="YZ34" s="67"/>
      <c r="ZA34" s="67"/>
      <c r="ZB34" s="67"/>
      <c r="ZC34" s="67"/>
      <c r="ZD34" s="67"/>
      <c r="ZE34" s="67"/>
      <c r="ZF34" s="67"/>
      <c r="ZG34" s="67"/>
      <c r="ZH34" s="67"/>
      <c r="ZI34" s="67"/>
      <c r="ZJ34" s="67"/>
      <c r="ZK34" s="67"/>
      <c r="ZL34" s="67"/>
      <c r="ZM34" s="67"/>
      <c r="ZN34" s="67"/>
      <c r="ZO34" s="67"/>
      <c r="ZP34" s="67"/>
      <c r="ZQ34" s="67"/>
      <c r="ZR34" s="67"/>
      <c r="ZS34" s="67"/>
      <c r="ZT34" s="67"/>
      <c r="ZU34" s="67"/>
      <c r="ZV34" s="67"/>
      <c r="ZW34" s="67"/>
      <c r="ZX34" s="67"/>
      <c r="ZY34" s="67"/>
      <c r="ZZ34" s="67"/>
      <c r="AAA34" s="67"/>
      <c r="AAB34" s="67"/>
    </row>
    <row r="35" spans="1:704" s="56" customFormat="1" ht="21.75" customHeight="1" thickBot="1" x14ac:dyDescent="0.3">
      <c r="A35" s="217">
        <f t="shared" si="18"/>
        <v>32</v>
      </c>
      <c r="B35" s="218" t="s">
        <v>113</v>
      </c>
      <c r="C35" s="218">
        <v>70</v>
      </c>
      <c r="D35" s="218" t="s">
        <v>13</v>
      </c>
      <c r="E35" s="219">
        <v>6000</v>
      </c>
      <c r="F35" s="220">
        <v>1910</v>
      </c>
      <c r="G35" s="286"/>
      <c r="H35" s="345"/>
      <c r="I35" s="346"/>
      <c r="J35" s="346">
        <v>0</v>
      </c>
      <c r="K35" s="347">
        <v>0</v>
      </c>
      <c r="L35" s="287">
        <f t="shared" si="111"/>
        <v>0</v>
      </c>
      <c r="M35" s="286"/>
      <c r="N35" s="348">
        <v>240</v>
      </c>
      <c r="O35" s="226">
        <f t="shared" si="112"/>
        <v>0.1256544502617801</v>
      </c>
      <c r="P35" s="349">
        <v>56</v>
      </c>
      <c r="Q35" s="226">
        <f t="shared" si="113"/>
        <v>2.9319371727748691E-2</v>
      </c>
      <c r="R35" s="349">
        <v>120</v>
      </c>
      <c r="S35" s="226">
        <f t="shared" si="114"/>
        <v>6.2827225130890049E-2</v>
      </c>
      <c r="T35" s="349">
        <v>0</v>
      </c>
      <c r="U35" s="226">
        <f t="shared" si="115"/>
        <v>0</v>
      </c>
      <c r="V35" s="346">
        <v>0</v>
      </c>
      <c r="W35" s="226">
        <f t="shared" si="116"/>
        <v>0</v>
      </c>
      <c r="X35" s="346">
        <v>440</v>
      </c>
      <c r="Y35" s="228">
        <f t="shared" si="117"/>
        <v>0.23036649214659685</v>
      </c>
      <c r="Z35" s="229">
        <f t="shared" si="96"/>
        <v>856</v>
      </c>
      <c r="AA35" s="230">
        <f t="shared" si="118"/>
        <v>0.44816753926701569</v>
      </c>
      <c r="AB35" s="231">
        <v>926.5</v>
      </c>
      <c r="AC35" s="232">
        <f t="shared" si="158"/>
        <v>70.5</v>
      </c>
      <c r="AD35" s="233">
        <v>861</v>
      </c>
      <c r="AE35" s="232">
        <f t="shared" si="159"/>
        <v>5</v>
      </c>
      <c r="AF35" s="350">
        <v>595</v>
      </c>
      <c r="AG35" s="226">
        <f t="shared" si="119"/>
        <v>0.31151832460732987</v>
      </c>
      <c r="AH35" s="346">
        <v>75</v>
      </c>
      <c r="AI35" s="226">
        <f t="shared" si="120"/>
        <v>3.9267015706806283E-2</v>
      </c>
      <c r="AJ35" s="346">
        <v>15</v>
      </c>
      <c r="AK35" s="226">
        <f t="shared" si="121"/>
        <v>7.8534031413612562E-3</v>
      </c>
      <c r="AL35" s="346">
        <v>26</v>
      </c>
      <c r="AM35" s="226">
        <f t="shared" si="122"/>
        <v>1.3612565445026177E-2</v>
      </c>
      <c r="AN35" s="346">
        <v>10</v>
      </c>
      <c r="AO35" s="228">
        <f t="shared" si="123"/>
        <v>5.235602094240838E-3</v>
      </c>
      <c r="AP35" s="351">
        <f t="shared" si="129"/>
        <v>721.37225130890045</v>
      </c>
      <c r="AQ35" s="230">
        <f t="shared" si="124"/>
        <v>0.37768180696801068</v>
      </c>
      <c r="AR35" s="231">
        <v>895.08</v>
      </c>
      <c r="AS35" s="232">
        <f t="shared" si="150"/>
        <v>173.7077486910996</v>
      </c>
      <c r="AT35" s="236">
        <v>827</v>
      </c>
      <c r="AU35" s="237">
        <f t="shared" si="151"/>
        <v>105.62774869109955</v>
      </c>
      <c r="AV35" s="350"/>
      <c r="AW35" s="346"/>
      <c r="AX35" s="352">
        <v>0</v>
      </c>
      <c r="AY35" s="239">
        <f>SUM(AV35:AX35)</f>
        <v>0</v>
      </c>
      <c r="AZ35" s="240">
        <f t="shared" si="125"/>
        <v>0</v>
      </c>
      <c r="BA35" s="286"/>
      <c r="BB35" s="288">
        <f t="shared" si="133"/>
        <v>1910</v>
      </c>
      <c r="BC35" s="289">
        <f t="shared" si="126"/>
        <v>1577.3722513089006</v>
      </c>
      <c r="BD35" s="312">
        <f t="shared" si="132"/>
        <v>286.5</v>
      </c>
      <c r="BE35" s="353">
        <f t="shared" si="127"/>
        <v>1863.8722513089006</v>
      </c>
      <c r="BF35" s="243">
        <f t="shared" si="38"/>
        <v>332.62774869109944</v>
      </c>
      <c r="BG35" s="243">
        <f t="shared" si="128"/>
        <v>46.127748691099441</v>
      </c>
      <c r="BH35" s="244" t="s">
        <v>233</v>
      </c>
      <c r="BI35" s="354">
        <v>500</v>
      </c>
      <c r="BJ35" s="290">
        <v>9</v>
      </c>
      <c r="BK35" s="291">
        <v>12</v>
      </c>
      <c r="BL35" s="292">
        <v>0</v>
      </c>
      <c r="BM35" s="293" t="s">
        <v>234</v>
      </c>
      <c r="BN35" s="206" t="s">
        <v>235</v>
      </c>
      <c r="BO35" s="250">
        <f t="shared" si="40"/>
        <v>32</v>
      </c>
      <c r="BP35" s="218" t="s">
        <v>113</v>
      </c>
      <c r="BQ35" s="218">
        <v>70</v>
      </c>
      <c r="BR35" s="218" t="s">
        <v>13</v>
      </c>
      <c r="BS35" s="219">
        <v>6000</v>
      </c>
      <c r="BT35" s="219">
        <v>1910</v>
      </c>
      <c r="BU35" s="189"/>
      <c r="BV35" s="189"/>
      <c r="BW35" s="189"/>
      <c r="BX35" s="189"/>
      <c r="BY35" s="189"/>
      <c r="BZ35" s="189"/>
      <c r="CA35" s="189"/>
      <c r="CB35" s="189"/>
      <c r="CC35" s="189"/>
      <c r="CD35" s="189"/>
      <c r="CE35" s="189"/>
      <c r="CF35" s="189"/>
      <c r="CG35" s="189"/>
      <c r="CH35" s="189"/>
      <c r="CI35" s="189"/>
      <c r="CJ35" s="189"/>
      <c r="CK35" s="189"/>
      <c r="CL35" s="189"/>
      <c r="CM35" s="189"/>
      <c r="CN35" s="189"/>
      <c r="CO35" s="189"/>
      <c r="CP35" s="189"/>
      <c r="CQ35" s="189"/>
      <c r="CR35" s="189"/>
      <c r="CS35" s="189"/>
      <c r="CT35" s="189"/>
      <c r="CU35" s="189"/>
      <c r="CV35" s="189"/>
      <c r="CW35" s="189"/>
      <c r="CX35" s="189"/>
      <c r="CY35" s="189"/>
      <c r="CZ35" s="189"/>
      <c r="DA35" s="189"/>
      <c r="DB35" s="189"/>
      <c r="DC35" s="189"/>
      <c r="DD35" s="189"/>
      <c r="DE35" s="189"/>
      <c r="DF35" s="189"/>
      <c r="DG35" s="189"/>
      <c r="DH35" s="189"/>
      <c r="DI35" s="189"/>
      <c r="DJ35" s="189"/>
      <c r="DK35" s="189"/>
      <c r="DL35" s="189"/>
      <c r="DM35" s="189"/>
      <c r="DN35" s="189"/>
      <c r="DO35" s="189"/>
      <c r="DP35" s="189"/>
      <c r="DQ35" s="189"/>
      <c r="DR35" s="189"/>
      <c r="DS35" s="190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  <c r="IW35" s="67"/>
      <c r="IX35" s="67"/>
      <c r="IY35" s="67"/>
      <c r="IZ35" s="67"/>
      <c r="JA35" s="67"/>
      <c r="JB35" s="67"/>
      <c r="JC35" s="67"/>
      <c r="JD35" s="67"/>
      <c r="JE35" s="67"/>
      <c r="JF35" s="67"/>
      <c r="JG35" s="67"/>
      <c r="JH35" s="67"/>
      <c r="JI35" s="67"/>
      <c r="JJ35" s="67"/>
      <c r="JK35" s="67"/>
      <c r="JL35" s="67"/>
      <c r="JM35" s="67"/>
      <c r="JN35" s="67"/>
      <c r="JO35" s="67"/>
      <c r="JP35" s="67"/>
      <c r="JQ35" s="67"/>
      <c r="JR35" s="67"/>
      <c r="JS35" s="67"/>
      <c r="JT35" s="67"/>
      <c r="JU35" s="67"/>
      <c r="JV35" s="67"/>
      <c r="JW35" s="67"/>
      <c r="JX35" s="67"/>
      <c r="JY35" s="67"/>
      <c r="JZ35" s="67"/>
      <c r="KA35" s="67"/>
      <c r="KB35" s="67"/>
      <c r="KC35" s="67"/>
      <c r="KD35" s="67"/>
      <c r="KE35" s="67"/>
      <c r="KF35" s="67"/>
      <c r="KG35" s="67"/>
      <c r="KH35" s="67"/>
      <c r="KI35" s="67"/>
      <c r="KJ35" s="67"/>
      <c r="KK35" s="67"/>
      <c r="KL35" s="67"/>
      <c r="KM35" s="67"/>
      <c r="KN35" s="67"/>
      <c r="KO35" s="67"/>
      <c r="KP35" s="67"/>
      <c r="KQ35" s="67"/>
      <c r="KR35" s="67"/>
      <c r="KS35" s="67"/>
      <c r="KT35" s="67"/>
      <c r="KU35" s="67"/>
      <c r="KV35" s="67"/>
      <c r="KW35" s="67"/>
      <c r="KX35" s="67"/>
      <c r="KY35" s="67"/>
      <c r="KZ35" s="67"/>
      <c r="LA35" s="67"/>
      <c r="LB35" s="67"/>
      <c r="LC35" s="67"/>
      <c r="LD35" s="67"/>
      <c r="LE35" s="67"/>
      <c r="LF35" s="67"/>
      <c r="LG35" s="67"/>
      <c r="LH35" s="67"/>
      <c r="LI35" s="67"/>
      <c r="LJ35" s="67"/>
      <c r="LK35" s="67"/>
      <c r="LL35" s="67"/>
      <c r="LM35" s="67"/>
      <c r="LN35" s="67"/>
      <c r="LO35" s="67"/>
      <c r="LP35" s="67"/>
      <c r="LQ35" s="67"/>
      <c r="LR35" s="67"/>
      <c r="LS35" s="67"/>
      <c r="LT35" s="67"/>
      <c r="LU35" s="67"/>
      <c r="LV35" s="67"/>
      <c r="LW35" s="67"/>
      <c r="LX35" s="67"/>
      <c r="LY35" s="67"/>
      <c r="LZ35" s="67"/>
      <c r="MA35" s="67"/>
      <c r="MB35" s="67"/>
      <c r="MC35" s="67"/>
      <c r="MD35" s="67"/>
      <c r="ME35" s="67"/>
      <c r="MF35" s="67"/>
      <c r="MG35" s="67"/>
      <c r="MH35" s="67"/>
      <c r="MI35" s="67"/>
      <c r="MJ35" s="67"/>
      <c r="MK35" s="67"/>
      <c r="ML35" s="67"/>
      <c r="MM35" s="67"/>
      <c r="MN35" s="67"/>
      <c r="MO35" s="67"/>
      <c r="MP35" s="67"/>
      <c r="MQ35" s="67"/>
      <c r="MR35" s="67"/>
      <c r="MS35" s="67"/>
      <c r="MT35" s="67"/>
      <c r="MU35" s="67"/>
      <c r="MV35" s="67"/>
      <c r="MW35" s="67"/>
      <c r="MX35" s="67"/>
      <c r="MY35" s="67"/>
      <c r="MZ35" s="67"/>
      <c r="NA35" s="67"/>
      <c r="NB35" s="67"/>
      <c r="NC35" s="67"/>
      <c r="ND35" s="67"/>
      <c r="NE35" s="67"/>
      <c r="NF35" s="67"/>
      <c r="NG35" s="67"/>
      <c r="NH35" s="67"/>
      <c r="NI35" s="67"/>
      <c r="NJ35" s="67"/>
      <c r="NK35" s="67"/>
      <c r="NL35" s="67"/>
      <c r="NM35" s="67"/>
      <c r="NN35" s="67"/>
      <c r="NO35" s="67"/>
      <c r="NP35" s="67"/>
      <c r="NQ35" s="67"/>
      <c r="NR35" s="67"/>
      <c r="NS35" s="67"/>
      <c r="NT35" s="67"/>
      <c r="NU35" s="67"/>
      <c r="NV35" s="67"/>
      <c r="NW35" s="67"/>
      <c r="NX35" s="67"/>
      <c r="NY35" s="67"/>
      <c r="NZ35" s="67"/>
      <c r="OA35" s="67"/>
      <c r="OB35" s="67"/>
      <c r="OC35" s="67"/>
      <c r="OD35" s="67"/>
      <c r="OE35" s="67"/>
      <c r="OF35" s="67"/>
      <c r="OG35" s="67"/>
      <c r="OH35" s="67"/>
      <c r="OI35" s="67"/>
      <c r="OJ35" s="67"/>
      <c r="OK35" s="67"/>
      <c r="OL35" s="67"/>
      <c r="OM35" s="67"/>
      <c r="ON35" s="67"/>
      <c r="OO35" s="67"/>
      <c r="OP35" s="67"/>
      <c r="OQ35" s="67"/>
      <c r="OR35" s="67"/>
      <c r="OS35" s="67"/>
      <c r="OT35" s="67"/>
      <c r="OU35" s="67"/>
      <c r="OV35" s="67"/>
      <c r="OW35" s="67"/>
      <c r="OX35" s="67"/>
      <c r="OY35" s="67"/>
      <c r="OZ35" s="67"/>
      <c r="PA35" s="67"/>
      <c r="PB35" s="67"/>
      <c r="PC35" s="67"/>
      <c r="PD35" s="67"/>
      <c r="PE35" s="67"/>
      <c r="PF35" s="67"/>
      <c r="PG35" s="67"/>
      <c r="PH35" s="67"/>
      <c r="PI35" s="67"/>
      <c r="PJ35" s="67"/>
      <c r="PK35" s="67"/>
      <c r="PL35" s="67"/>
      <c r="PM35" s="67"/>
      <c r="PN35" s="67"/>
      <c r="PO35" s="67"/>
      <c r="PP35" s="67"/>
      <c r="PQ35" s="67"/>
      <c r="PR35" s="67"/>
      <c r="PS35" s="67"/>
      <c r="PT35" s="67"/>
      <c r="PU35" s="67"/>
      <c r="PV35" s="67"/>
      <c r="PW35" s="67"/>
      <c r="PX35" s="67"/>
      <c r="PY35" s="67"/>
      <c r="PZ35" s="67"/>
      <c r="QA35" s="67"/>
      <c r="QB35" s="67"/>
      <c r="QC35" s="67"/>
      <c r="QD35" s="67"/>
      <c r="QE35" s="67"/>
      <c r="QF35" s="67"/>
      <c r="QG35" s="67"/>
      <c r="QH35" s="67"/>
      <c r="QI35" s="67"/>
      <c r="QJ35" s="67"/>
      <c r="QK35" s="67"/>
      <c r="QL35" s="67"/>
      <c r="QM35" s="67"/>
      <c r="QN35" s="67"/>
      <c r="QO35" s="67"/>
      <c r="QP35" s="67"/>
      <c r="QQ35" s="67"/>
      <c r="QR35" s="67"/>
      <c r="QS35" s="67"/>
      <c r="QT35" s="67"/>
      <c r="QU35" s="67"/>
      <c r="QV35" s="67"/>
      <c r="QW35" s="67"/>
      <c r="QX35" s="67"/>
      <c r="QY35" s="67"/>
      <c r="QZ35" s="67"/>
      <c r="RA35" s="67"/>
      <c r="RB35" s="67"/>
      <c r="RC35" s="67"/>
      <c r="RD35" s="67"/>
      <c r="RE35" s="67"/>
      <c r="RF35" s="67"/>
      <c r="RG35" s="67"/>
      <c r="RH35" s="67"/>
      <c r="RI35" s="67"/>
      <c r="RJ35" s="67"/>
      <c r="RK35" s="67"/>
      <c r="RL35" s="67"/>
      <c r="RM35" s="67"/>
      <c r="RN35" s="67"/>
      <c r="RO35" s="67"/>
      <c r="RP35" s="67"/>
      <c r="RQ35" s="67"/>
      <c r="RR35" s="67"/>
      <c r="RS35" s="67"/>
      <c r="RT35" s="67"/>
      <c r="RU35" s="67"/>
      <c r="RV35" s="67"/>
      <c r="RW35" s="67"/>
      <c r="RX35" s="67"/>
      <c r="RY35" s="67"/>
      <c r="RZ35" s="67"/>
      <c r="SA35" s="67"/>
      <c r="SB35" s="67"/>
      <c r="SC35" s="67"/>
      <c r="SD35" s="67"/>
      <c r="SE35" s="67"/>
      <c r="SF35" s="67"/>
      <c r="SG35" s="67"/>
      <c r="SH35" s="67"/>
      <c r="SI35" s="67"/>
      <c r="SJ35" s="67"/>
      <c r="SK35" s="67"/>
      <c r="SL35" s="67"/>
      <c r="SM35" s="67"/>
      <c r="SN35" s="67"/>
      <c r="SO35" s="67"/>
      <c r="SP35" s="67"/>
      <c r="SQ35" s="67"/>
      <c r="SR35" s="67"/>
      <c r="SS35" s="67"/>
      <c r="ST35" s="67"/>
      <c r="SU35" s="67"/>
      <c r="SV35" s="67"/>
      <c r="SW35" s="67"/>
      <c r="SX35" s="67"/>
      <c r="SY35" s="67"/>
      <c r="SZ35" s="67"/>
      <c r="TA35" s="67"/>
      <c r="TB35" s="67"/>
      <c r="TC35" s="67"/>
      <c r="TD35" s="67"/>
      <c r="TE35" s="67"/>
      <c r="TF35" s="67"/>
      <c r="TG35" s="67"/>
      <c r="TH35" s="67"/>
      <c r="TI35" s="67"/>
      <c r="TJ35" s="67"/>
      <c r="TK35" s="67"/>
      <c r="TL35" s="67"/>
      <c r="TM35" s="67"/>
      <c r="TN35" s="67"/>
      <c r="TO35" s="67"/>
      <c r="TP35" s="67"/>
      <c r="TQ35" s="67"/>
      <c r="TR35" s="67"/>
      <c r="TS35" s="67"/>
      <c r="TT35" s="67"/>
      <c r="TU35" s="67"/>
      <c r="TV35" s="67"/>
      <c r="TW35" s="67"/>
      <c r="TX35" s="67"/>
      <c r="TY35" s="67"/>
      <c r="TZ35" s="67"/>
      <c r="UA35" s="67"/>
      <c r="UB35" s="67"/>
      <c r="UC35" s="67"/>
      <c r="UD35" s="67"/>
      <c r="UE35" s="67"/>
      <c r="UF35" s="67"/>
      <c r="UG35" s="67"/>
      <c r="UH35" s="67"/>
      <c r="UI35" s="67"/>
      <c r="UJ35" s="67"/>
      <c r="UK35" s="67"/>
      <c r="UL35" s="67"/>
      <c r="UM35" s="67"/>
      <c r="UN35" s="67"/>
      <c r="UO35" s="67"/>
      <c r="UP35" s="67"/>
      <c r="UQ35" s="67"/>
      <c r="UR35" s="67"/>
      <c r="US35" s="67"/>
      <c r="UT35" s="67"/>
      <c r="UU35" s="67"/>
      <c r="UV35" s="67"/>
      <c r="UW35" s="67"/>
      <c r="UX35" s="67"/>
      <c r="UY35" s="67"/>
      <c r="UZ35" s="67"/>
      <c r="VA35" s="67"/>
      <c r="VB35" s="67"/>
      <c r="VC35" s="67"/>
      <c r="VD35" s="67"/>
      <c r="VE35" s="67"/>
      <c r="VF35" s="67"/>
      <c r="VG35" s="67"/>
      <c r="VH35" s="67"/>
      <c r="VI35" s="67"/>
      <c r="VJ35" s="67"/>
      <c r="VK35" s="67"/>
      <c r="VL35" s="67"/>
      <c r="VM35" s="67"/>
      <c r="VN35" s="67"/>
      <c r="VO35" s="67"/>
      <c r="VP35" s="67"/>
      <c r="VQ35" s="67"/>
      <c r="VR35" s="67"/>
      <c r="VS35" s="67"/>
      <c r="VT35" s="67"/>
      <c r="VU35" s="67"/>
      <c r="VV35" s="67"/>
      <c r="VW35" s="67"/>
      <c r="VX35" s="67"/>
      <c r="VY35" s="67"/>
      <c r="VZ35" s="67"/>
      <c r="WA35" s="67"/>
      <c r="WB35" s="67"/>
      <c r="WC35" s="67"/>
      <c r="WD35" s="67"/>
      <c r="WE35" s="67"/>
      <c r="WF35" s="67"/>
      <c r="WG35" s="67"/>
      <c r="WH35" s="67"/>
      <c r="WI35" s="67"/>
      <c r="WJ35" s="67"/>
      <c r="WK35" s="67"/>
      <c r="WL35" s="67"/>
      <c r="WM35" s="67"/>
      <c r="WN35" s="67"/>
      <c r="WO35" s="67"/>
      <c r="WP35" s="67"/>
      <c r="WQ35" s="67"/>
      <c r="WR35" s="67"/>
      <c r="WS35" s="67"/>
      <c r="WT35" s="67"/>
      <c r="WU35" s="67"/>
      <c r="WV35" s="67"/>
      <c r="WW35" s="67"/>
      <c r="WX35" s="67"/>
      <c r="WY35" s="67"/>
      <c r="WZ35" s="67"/>
      <c r="XA35" s="67"/>
      <c r="XB35" s="67"/>
      <c r="XC35" s="67"/>
      <c r="XD35" s="67"/>
      <c r="XE35" s="67"/>
      <c r="XF35" s="67"/>
      <c r="XG35" s="67"/>
      <c r="XH35" s="67"/>
      <c r="XI35" s="67"/>
      <c r="XJ35" s="67"/>
      <c r="XK35" s="67"/>
      <c r="XL35" s="67"/>
      <c r="XM35" s="67"/>
      <c r="XN35" s="67"/>
      <c r="XO35" s="67"/>
      <c r="XP35" s="67"/>
      <c r="XQ35" s="67"/>
      <c r="XR35" s="67"/>
      <c r="XS35" s="67"/>
      <c r="XT35" s="67"/>
      <c r="XU35" s="67"/>
      <c r="XV35" s="67"/>
      <c r="XW35" s="67"/>
      <c r="XX35" s="67"/>
      <c r="XY35" s="67"/>
      <c r="XZ35" s="67"/>
      <c r="YA35" s="67"/>
      <c r="YB35" s="67"/>
      <c r="YC35" s="67"/>
      <c r="YD35" s="67"/>
      <c r="YE35" s="67"/>
      <c r="YF35" s="67"/>
      <c r="YG35" s="67"/>
      <c r="YH35" s="67"/>
      <c r="YI35" s="67"/>
      <c r="YJ35" s="67"/>
      <c r="YK35" s="67"/>
      <c r="YL35" s="67"/>
      <c r="YM35" s="67"/>
      <c r="YN35" s="67"/>
      <c r="YO35" s="67"/>
      <c r="YP35" s="67"/>
      <c r="YQ35" s="67"/>
      <c r="YR35" s="67"/>
      <c r="YS35" s="67"/>
      <c r="YT35" s="67"/>
      <c r="YU35" s="67"/>
      <c r="YV35" s="67"/>
      <c r="YW35" s="67"/>
      <c r="YX35" s="67"/>
      <c r="YY35" s="67"/>
      <c r="YZ35" s="67"/>
      <c r="ZA35" s="67"/>
      <c r="ZB35" s="67"/>
      <c r="ZC35" s="67"/>
      <c r="ZD35" s="67"/>
      <c r="ZE35" s="67"/>
      <c r="ZF35" s="67"/>
      <c r="ZG35" s="67"/>
      <c r="ZH35" s="67"/>
      <c r="ZI35" s="67"/>
      <c r="ZJ35" s="67"/>
      <c r="ZK35" s="67"/>
      <c r="ZL35" s="67"/>
      <c r="ZM35" s="67"/>
      <c r="ZN35" s="67"/>
      <c r="ZO35" s="67"/>
      <c r="ZP35" s="67"/>
      <c r="ZQ35" s="67"/>
      <c r="ZR35" s="67"/>
      <c r="ZS35" s="67"/>
      <c r="ZT35" s="67"/>
      <c r="ZU35" s="67"/>
      <c r="ZV35" s="67"/>
      <c r="ZW35" s="67"/>
      <c r="ZX35" s="67"/>
      <c r="ZY35" s="67"/>
      <c r="ZZ35" s="67"/>
      <c r="AAA35" s="67"/>
      <c r="AAB35" s="67"/>
    </row>
    <row r="36" spans="1:704" s="57" customFormat="1" ht="21.75" customHeight="1" thickBot="1" x14ac:dyDescent="0.3">
      <c r="A36" s="251">
        <f t="shared" si="18"/>
        <v>33</v>
      </c>
      <c r="B36" s="252" t="s">
        <v>113</v>
      </c>
      <c r="C36" s="252">
        <v>66</v>
      </c>
      <c r="D36" s="252" t="s">
        <v>26</v>
      </c>
      <c r="E36" s="253">
        <v>0</v>
      </c>
      <c r="F36" s="254">
        <v>2568.7800000000002</v>
      </c>
      <c r="G36" s="255"/>
      <c r="H36" s="326"/>
      <c r="I36" s="327"/>
      <c r="J36" s="327">
        <v>0</v>
      </c>
      <c r="K36" s="328">
        <v>0</v>
      </c>
      <c r="L36" s="298">
        <f t="shared" si="111"/>
        <v>0</v>
      </c>
      <c r="M36" s="255"/>
      <c r="N36" s="329">
        <v>0</v>
      </c>
      <c r="O36" s="261">
        <f t="shared" si="112"/>
        <v>0</v>
      </c>
      <c r="P36" s="330">
        <v>20</v>
      </c>
      <c r="Q36" s="261">
        <f t="shared" si="113"/>
        <v>7.7857971488410832E-3</v>
      </c>
      <c r="R36" s="330">
        <v>50</v>
      </c>
      <c r="S36" s="261">
        <f t="shared" si="114"/>
        <v>1.9464492872102709E-2</v>
      </c>
      <c r="T36" s="330">
        <v>90</v>
      </c>
      <c r="U36" s="261">
        <f t="shared" si="115"/>
        <v>3.5036087169784874E-2</v>
      </c>
      <c r="V36" s="327">
        <v>20</v>
      </c>
      <c r="W36" s="261">
        <f t="shared" si="116"/>
        <v>7.7857971488410832E-3</v>
      </c>
      <c r="X36" s="327">
        <v>0</v>
      </c>
      <c r="Y36" s="263">
        <f t="shared" si="117"/>
        <v>0</v>
      </c>
      <c r="Z36" s="264">
        <f t="shared" si="96"/>
        <v>180</v>
      </c>
      <c r="AA36" s="265">
        <f t="shared" si="118"/>
        <v>7.0072174339569748E-2</v>
      </c>
      <c r="AB36" s="266">
        <v>926.5</v>
      </c>
      <c r="AC36" s="267">
        <f t="shared" si="158"/>
        <v>746.5</v>
      </c>
      <c r="AD36" s="268">
        <v>861</v>
      </c>
      <c r="AE36" s="267">
        <f t="shared" si="159"/>
        <v>681</v>
      </c>
      <c r="AF36" s="331">
        <v>2500</v>
      </c>
      <c r="AG36" s="261">
        <f t="shared" si="119"/>
        <v>0.97322464360513539</v>
      </c>
      <c r="AH36" s="327">
        <v>0</v>
      </c>
      <c r="AI36" s="261">
        <f t="shared" si="120"/>
        <v>0</v>
      </c>
      <c r="AJ36" s="327">
        <v>42</v>
      </c>
      <c r="AK36" s="261">
        <f t="shared" si="121"/>
        <v>1.6350174012566276E-2</v>
      </c>
      <c r="AL36" s="327">
        <v>0</v>
      </c>
      <c r="AM36" s="261">
        <f t="shared" si="122"/>
        <v>0</v>
      </c>
      <c r="AN36" s="327">
        <v>9.9499999999999993</v>
      </c>
      <c r="AO36" s="263">
        <f t="shared" si="123"/>
        <v>3.8734340815484388E-3</v>
      </c>
      <c r="AP36" s="332">
        <f t="shared" si="129"/>
        <v>2552.9395748176175</v>
      </c>
      <c r="AQ36" s="265">
        <f t="shared" si="124"/>
        <v>0.99383348313892872</v>
      </c>
      <c r="AR36" s="266">
        <v>895.08</v>
      </c>
      <c r="AS36" s="267">
        <f t="shared" ref="AS36:AS41" si="161">SUM(AR36-AP36)</f>
        <v>-1657.8595748176176</v>
      </c>
      <c r="AT36" s="271">
        <v>827</v>
      </c>
      <c r="AU36" s="272">
        <f t="shared" ref="AU36:AU41" si="162">SUM(AT36-AP36)</f>
        <v>-1725.9395748176175</v>
      </c>
      <c r="AV36" s="331"/>
      <c r="AW36" s="327"/>
      <c r="AX36" s="333">
        <v>0</v>
      </c>
      <c r="AY36" s="274">
        <f t="shared" si="160"/>
        <v>0</v>
      </c>
      <c r="AZ36" s="275">
        <f t="shared" si="125"/>
        <v>0</v>
      </c>
      <c r="BA36" s="255"/>
      <c r="BB36" s="335">
        <f t="shared" si="133"/>
        <v>2568.7800000000002</v>
      </c>
      <c r="BC36" s="299">
        <f t="shared" si="126"/>
        <v>2732.9395748176175</v>
      </c>
      <c r="BD36" s="277">
        <f t="shared" si="132"/>
        <v>385.31700000000006</v>
      </c>
      <c r="BE36" s="336">
        <f t="shared" si="127"/>
        <v>3118.2565748176175</v>
      </c>
      <c r="BF36" s="279">
        <f t="shared" si="38"/>
        <v>-164.15957481761734</v>
      </c>
      <c r="BG36" s="279">
        <f t="shared" si="128"/>
        <v>-549.47657481761735</v>
      </c>
      <c r="BH36" s="280" t="s">
        <v>236</v>
      </c>
      <c r="BI36" s="338">
        <v>0</v>
      </c>
      <c r="BJ36" s="294">
        <v>3</v>
      </c>
      <c r="BK36" s="295">
        <v>8</v>
      </c>
      <c r="BL36" s="296">
        <v>0</v>
      </c>
      <c r="BM36" s="297" t="s">
        <v>237</v>
      </c>
      <c r="BN36" s="68" t="s">
        <v>238</v>
      </c>
      <c r="BO36" s="284">
        <f t="shared" si="40"/>
        <v>33</v>
      </c>
      <c r="BP36" s="252" t="s">
        <v>113</v>
      </c>
      <c r="BQ36" s="252">
        <v>66</v>
      </c>
      <c r="BR36" s="252" t="s">
        <v>26</v>
      </c>
      <c r="BS36" s="253">
        <v>0</v>
      </c>
      <c r="BT36" s="253">
        <v>2568.7800000000002</v>
      </c>
      <c r="BU36" s="189"/>
      <c r="BV36" s="189"/>
      <c r="BW36" s="189"/>
      <c r="BX36" s="189"/>
      <c r="BY36" s="189"/>
      <c r="BZ36" s="189"/>
      <c r="CA36" s="189"/>
      <c r="CB36" s="189"/>
      <c r="CC36" s="189"/>
      <c r="CD36" s="189"/>
      <c r="CE36" s="189"/>
      <c r="CF36" s="189"/>
      <c r="CG36" s="189"/>
      <c r="CH36" s="189"/>
      <c r="CI36" s="189"/>
      <c r="CJ36" s="189"/>
      <c r="CK36" s="189"/>
      <c r="CL36" s="189"/>
      <c r="CM36" s="189"/>
      <c r="CN36" s="189"/>
      <c r="CO36" s="189"/>
      <c r="CP36" s="189"/>
      <c r="CQ36" s="189"/>
      <c r="CR36" s="189"/>
      <c r="CS36" s="189"/>
      <c r="CT36" s="189"/>
      <c r="CU36" s="189"/>
      <c r="CV36" s="189"/>
      <c r="CW36" s="189"/>
      <c r="CX36" s="189"/>
      <c r="CY36" s="189"/>
      <c r="CZ36" s="189"/>
      <c r="DA36" s="189"/>
      <c r="DB36" s="189"/>
      <c r="DC36" s="189"/>
      <c r="DD36" s="189"/>
      <c r="DE36" s="189"/>
      <c r="DF36" s="189"/>
      <c r="DG36" s="189"/>
      <c r="DH36" s="189"/>
      <c r="DI36" s="189"/>
      <c r="DJ36" s="189"/>
      <c r="DK36" s="189"/>
      <c r="DL36" s="189"/>
      <c r="DM36" s="189"/>
      <c r="DN36" s="189"/>
      <c r="DO36" s="189"/>
      <c r="DP36" s="189"/>
      <c r="DQ36" s="189"/>
      <c r="DR36" s="189"/>
      <c r="DS36" s="190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  <c r="IW36" s="67"/>
      <c r="IX36" s="67"/>
      <c r="IY36" s="67"/>
      <c r="IZ36" s="67"/>
      <c r="JA36" s="67"/>
      <c r="JB36" s="67"/>
      <c r="JC36" s="67"/>
      <c r="JD36" s="67"/>
      <c r="JE36" s="67"/>
      <c r="JF36" s="67"/>
      <c r="JG36" s="67"/>
      <c r="JH36" s="67"/>
      <c r="JI36" s="67"/>
      <c r="JJ36" s="67"/>
      <c r="JK36" s="67"/>
      <c r="JL36" s="67"/>
      <c r="JM36" s="67"/>
      <c r="JN36" s="67"/>
      <c r="JO36" s="67"/>
      <c r="JP36" s="67"/>
      <c r="JQ36" s="67"/>
      <c r="JR36" s="67"/>
      <c r="JS36" s="67"/>
      <c r="JT36" s="67"/>
      <c r="JU36" s="67"/>
      <c r="JV36" s="67"/>
      <c r="JW36" s="67"/>
      <c r="JX36" s="67"/>
      <c r="JY36" s="67"/>
      <c r="JZ36" s="67"/>
      <c r="KA36" s="67"/>
      <c r="KB36" s="67"/>
      <c r="KC36" s="67"/>
      <c r="KD36" s="67"/>
      <c r="KE36" s="67"/>
      <c r="KF36" s="67"/>
      <c r="KG36" s="67"/>
      <c r="KH36" s="67"/>
      <c r="KI36" s="67"/>
      <c r="KJ36" s="67"/>
      <c r="KK36" s="67"/>
      <c r="KL36" s="67"/>
      <c r="KM36" s="67"/>
      <c r="KN36" s="67"/>
      <c r="KO36" s="67"/>
      <c r="KP36" s="67"/>
      <c r="KQ36" s="67"/>
      <c r="KR36" s="67"/>
      <c r="KS36" s="67"/>
      <c r="KT36" s="67"/>
      <c r="KU36" s="67"/>
      <c r="KV36" s="67"/>
      <c r="KW36" s="67"/>
      <c r="KX36" s="67"/>
      <c r="KY36" s="67"/>
      <c r="KZ36" s="67"/>
      <c r="LA36" s="67"/>
      <c r="LB36" s="67"/>
      <c r="LC36" s="67"/>
      <c r="LD36" s="67"/>
      <c r="LE36" s="67"/>
      <c r="LF36" s="67"/>
      <c r="LG36" s="67"/>
      <c r="LH36" s="67"/>
      <c r="LI36" s="67"/>
      <c r="LJ36" s="67"/>
      <c r="LK36" s="67"/>
      <c r="LL36" s="67"/>
      <c r="LM36" s="67"/>
      <c r="LN36" s="67"/>
      <c r="LO36" s="67"/>
      <c r="LP36" s="67"/>
      <c r="LQ36" s="67"/>
      <c r="LR36" s="67"/>
      <c r="LS36" s="67"/>
      <c r="LT36" s="67"/>
      <c r="LU36" s="67"/>
      <c r="LV36" s="67"/>
      <c r="LW36" s="67"/>
      <c r="LX36" s="67"/>
      <c r="LY36" s="67"/>
      <c r="LZ36" s="67"/>
      <c r="MA36" s="67"/>
      <c r="MB36" s="67"/>
      <c r="MC36" s="67"/>
      <c r="MD36" s="67"/>
      <c r="ME36" s="67"/>
      <c r="MF36" s="67"/>
      <c r="MG36" s="67"/>
      <c r="MH36" s="67"/>
      <c r="MI36" s="67"/>
      <c r="MJ36" s="67"/>
      <c r="MK36" s="67"/>
      <c r="ML36" s="67"/>
      <c r="MM36" s="67"/>
      <c r="MN36" s="67"/>
      <c r="MO36" s="67"/>
      <c r="MP36" s="67"/>
      <c r="MQ36" s="67"/>
      <c r="MR36" s="67"/>
      <c r="MS36" s="67"/>
      <c r="MT36" s="67"/>
      <c r="MU36" s="67"/>
      <c r="MV36" s="67"/>
      <c r="MW36" s="67"/>
      <c r="MX36" s="67"/>
      <c r="MY36" s="67"/>
      <c r="MZ36" s="67"/>
      <c r="NA36" s="67"/>
      <c r="NB36" s="67"/>
      <c r="NC36" s="67"/>
      <c r="ND36" s="67"/>
      <c r="NE36" s="67"/>
      <c r="NF36" s="67"/>
      <c r="NG36" s="67"/>
      <c r="NH36" s="67"/>
      <c r="NI36" s="67"/>
      <c r="NJ36" s="67"/>
      <c r="NK36" s="67"/>
      <c r="NL36" s="67"/>
      <c r="NM36" s="67"/>
      <c r="NN36" s="67"/>
      <c r="NO36" s="67"/>
      <c r="NP36" s="67"/>
      <c r="NQ36" s="67"/>
      <c r="NR36" s="67"/>
      <c r="NS36" s="67"/>
      <c r="NT36" s="67"/>
      <c r="NU36" s="67"/>
      <c r="NV36" s="67"/>
      <c r="NW36" s="67"/>
      <c r="NX36" s="67"/>
      <c r="NY36" s="67"/>
      <c r="NZ36" s="67"/>
      <c r="OA36" s="67"/>
      <c r="OB36" s="67"/>
      <c r="OC36" s="67"/>
      <c r="OD36" s="67"/>
      <c r="OE36" s="67"/>
      <c r="OF36" s="67"/>
      <c r="OG36" s="67"/>
      <c r="OH36" s="67"/>
      <c r="OI36" s="67"/>
      <c r="OJ36" s="67"/>
      <c r="OK36" s="67"/>
      <c r="OL36" s="67"/>
      <c r="OM36" s="67"/>
      <c r="ON36" s="67"/>
      <c r="OO36" s="67"/>
      <c r="OP36" s="67"/>
      <c r="OQ36" s="67"/>
      <c r="OR36" s="67"/>
      <c r="OS36" s="67"/>
      <c r="OT36" s="67"/>
      <c r="OU36" s="67"/>
      <c r="OV36" s="67"/>
      <c r="OW36" s="67"/>
      <c r="OX36" s="67"/>
      <c r="OY36" s="67"/>
      <c r="OZ36" s="67"/>
      <c r="PA36" s="67"/>
      <c r="PB36" s="67"/>
      <c r="PC36" s="67"/>
      <c r="PD36" s="67"/>
      <c r="PE36" s="67"/>
      <c r="PF36" s="67"/>
      <c r="PG36" s="67"/>
      <c r="PH36" s="67"/>
      <c r="PI36" s="67"/>
      <c r="PJ36" s="67"/>
      <c r="PK36" s="67"/>
      <c r="PL36" s="67"/>
      <c r="PM36" s="67"/>
      <c r="PN36" s="67"/>
      <c r="PO36" s="67"/>
      <c r="PP36" s="67"/>
      <c r="PQ36" s="67"/>
      <c r="PR36" s="67"/>
      <c r="PS36" s="67"/>
      <c r="PT36" s="67"/>
      <c r="PU36" s="67"/>
      <c r="PV36" s="67"/>
      <c r="PW36" s="67"/>
      <c r="PX36" s="67"/>
      <c r="PY36" s="67"/>
      <c r="PZ36" s="67"/>
      <c r="QA36" s="67"/>
      <c r="QB36" s="67"/>
      <c r="QC36" s="67"/>
      <c r="QD36" s="67"/>
      <c r="QE36" s="67"/>
      <c r="QF36" s="67"/>
      <c r="QG36" s="67"/>
      <c r="QH36" s="67"/>
      <c r="QI36" s="67"/>
      <c r="QJ36" s="67"/>
      <c r="QK36" s="67"/>
      <c r="QL36" s="67"/>
      <c r="QM36" s="67"/>
      <c r="QN36" s="67"/>
      <c r="QO36" s="67"/>
      <c r="QP36" s="67"/>
      <c r="QQ36" s="67"/>
      <c r="QR36" s="67"/>
      <c r="QS36" s="67"/>
      <c r="QT36" s="67"/>
      <c r="QU36" s="67"/>
      <c r="QV36" s="67"/>
      <c r="QW36" s="67"/>
      <c r="QX36" s="67"/>
      <c r="QY36" s="67"/>
      <c r="QZ36" s="67"/>
      <c r="RA36" s="67"/>
      <c r="RB36" s="67"/>
      <c r="RC36" s="67"/>
      <c r="RD36" s="67"/>
      <c r="RE36" s="67"/>
      <c r="RF36" s="67"/>
      <c r="RG36" s="67"/>
      <c r="RH36" s="67"/>
      <c r="RI36" s="67"/>
      <c r="RJ36" s="67"/>
      <c r="RK36" s="67"/>
      <c r="RL36" s="67"/>
      <c r="RM36" s="67"/>
      <c r="RN36" s="67"/>
      <c r="RO36" s="67"/>
      <c r="RP36" s="67"/>
      <c r="RQ36" s="67"/>
      <c r="RR36" s="67"/>
      <c r="RS36" s="67"/>
      <c r="RT36" s="67"/>
      <c r="RU36" s="67"/>
      <c r="RV36" s="67"/>
      <c r="RW36" s="67"/>
      <c r="RX36" s="67"/>
      <c r="RY36" s="67"/>
      <c r="RZ36" s="67"/>
      <c r="SA36" s="67"/>
      <c r="SB36" s="67"/>
      <c r="SC36" s="67"/>
      <c r="SD36" s="67"/>
      <c r="SE36" s="67"/>
      <c r="SF36" s="67"/>
      <c r="SG36" s="67"/>
      <c r="SH36" s="67"/>
      <c r="SI36" s="67"/>
      <c r="SJ36" s="67"/>
      <c r="SK36" s="67"/>
      <c r="SL36" s="67"/>
      <c r="SM36" s="67"/>
      <c r="SN36" s="67"/>
      <c r="SO36" s="67"/>
      <c r="SP36" s="67"/>
      <c r="SQ36" s="67"/>
      <c r="SR36" s="67"/>
      <c r="SS36" s="67"/>
      <c r="ST36" s="67"/>
      <c r="SU36" s="67"/>
      <c r="SV36" s="67"/>
      <c r="SW36" s="67"/>
      <c r="SX36" s="67"/>
      <c r="SY36" s="67"/>
      <c r="SZ36" s="67"/>
      <c r="TA36" s="67"/>
      <c r="TB36" s="67"/>
      <c r="TC36" s="67"/>
      <c r="TD36" s="67"/>
      <c r="TE36" s="67"/>
      <c r="TF36" s="67"/>
      <c r="TG36" s="67"/>
      <c r="TH36" s="67"/>
      <c r="TI36" s="67"/>
      <c r="TJ36" s="67"/>
      <c r="TK36" s="67"/>
      <c r="TL36" s="67"/>
      <c r="TM36" s="67"/>
      <c r="TN36" s="67"/>
      <c r="TO36" s="67"/>
      <c r="TP36" s="67"/>
      <c r="TQ36" s="67"/>
      <c r="TR36" s="67"/>
      <c r="TS36" s="67"/>
      <c r="TT36" s="67"/>
      <c r="TU36" s="67"/>
      <c r="TV36" s="67"/>
      <c r="TW36" s="67"/>
      <c r="TX36" s="67"/>
      <c r="TY36" s="67"/>
      <c r="TZ36" s="67"/>
      <c r="UA36" s="67"/>
      <c r="UB36" s="67"/>
      <c r="UC36" s="67"/>
      <c r="UD36" s="67"/>
      <c r="UE36" s="67"/>
      <c r="UF36" s="67"/>
      <c r="UG36" s="67"/>
      <c r="UH36" s="67"/>
      <c r="UI36" s="67"/>
      <c r="UJ36" s="67"/>
      <c r="UK36" s="67"/>
      <c r="UL36" s="67"/>
      <c r="UM36" s="67"/>
      <c r="UN36" s="67"/>
      <c r="UO36" s="67"/>
      <c r="UP36" s="67"/>
      <c r="UQ36" s="67"/>
      <c r="UR36" s="67"/>
      <c r="US36" s="67"/>
      <c r="UT36" s="67"/>
      <c r="UU36" s="67"/>
      <c r="UV36" s="67"/>
      <c r="UW36" s="67"/>
      <c r="UX36" s="67"/>
      <c r="UY36" s="67"/>
      <c r="UZ36" s="67"/>
      <c r="VA36" s="67"/>
      <c r="VB36" s="67"/>
      <c r="VC36" s="67"/>
      <c r="VD36" s="67"/>
      <c r="VE36" s="67"/>
      <c r="VF36" s="67"/>
      <c r="VG36" s="67"/>
      <c r="VH36" s="67"/>
      <c r="VI36" s="67"/>
      <c r="VJ36" s="67"/>
      <c r="VK36" s="67"/>
      <c r="VL36" s="67"/>
      <c r="VM36" s="67"/>
      <c r="VN36" s="67"/>
      <c r="VO36" s="67"/>
      <c r="VP36" s="67"/>
      <c r="VQ36" s="67"/>
      <c r="VR36" s="67"/>
      <c r="VS36" s="67"/>
      <c r="VT36" s="67"/>
      <c r="VU36" s="67"/>
      <c r="VV36" s="67"/>
      <c r="VW36" s="67"/>
      <c r="VX36" s="67"/>
      <c r="VY36" s="67"/>
      <c r="VZ36" s="67"/>
      <c r="WA36" s="67"/>
      <c r="WB36" s="67"/>
      <c r="WC36" s="67"/>
      <c r="WD36" s="67"/>
      <c r="WE36" s="67"/>
      <c r="WF36" s="67"/>
      <c r="WG36" s="67"/>
      <c r="WH36" s="67"/>
      <c r="WI36" s="67"/>
      <c r="WJ36" s="67"/>
      <c r="WK36" s="67"/>
      <c r="WL36" s="67"/>
      <c r="WM36" s="67"/>
      <c r="WN36" s="67"/>
      <c r="WO36" s="67"/>
      <c r="WP36" s="67"/>
      <c r="WQ36" s="67"/>
      <c r="WR36" s="67"/>
      <c r="WS36" s="67"/>
      <c r="WT36" s="67"/>
      <c r="WU36" s="67"/>
      <c r="WV36" s="67"/>
      <c r="WW36" s="67"/>
      <c r="WX36" s="67"/>
      <c r="WY36" s="67"/>
      <c r="WZ36" s="67"/>
      <c r="XA36" s="67"/>
      <c r="XB36" s="67"/>
      <c r="XC36" s="67"/>
      <c r="XD36" s="67"/>
      <c r="XE36" s="67"/>
      <c r="XF36" s="67"/>
      <c r="XG36" s="67"/>
      <c r="XH36" s="67"/>
      <c r="XI36" s="67"/>
      <c r="XJ36" s="67"/>
      <c r="XK36" s="67"/>
      <c r="XL36" s="67"/>
      <c r="XM36" s="67"/>
      <c r="XN36" s="67"/>
      <c r="XO36" s="67"/>
      <c r="XP36" s="67"/>
      <c r="XQ36" s="67"/>
      <c r="XR36" s="67"/>
      <c r="XS36" s="67"/>
      <c r="XT36" s="67"/>
      <c r="XU36" s="67"/>
      <c r="XV36" s="67"/>
      <c r="XW36" s="67"/>
      <c r="XX36" s="67"/>
      <c r="XY36" s="67"/>
      <c r="XZ36" s="67"/>
      <c r="YA36" s="67"/>
      <c r="YB36" s="67"/>
      <c r="YC36" s="67"/>
      <c r="YD36" s="67"/>
      <c r="YE36" s="67"/>
      <c r="YF36" s="67"/>
      <c r="YG36" s="67"/>
      <c r="YH36" s="67"/>
      <c r="YI36" s="67"/>
      <c r="YJ36" s="67"/>
      <c r="YK36" s="67"/>
      <c r="YL36" s="67"/>
      <c r="YM36" s="67"/>
      <c r="YN36" s="67"/>
      <c r="YO36" s="67"/>
      <c r="YP36" s="67"/>
      <c r="YQ36" s="67"/>
      <c r="YR36" s="67"/>
      <c r="YS36" s="67"/>
      <c r="YT36" s="67"/>
      <c r="YU36" s="67"/>
      <c r="YV36" s="67"/>
      <c r="YW36" s="67"/>
      <c r="YX36" s="67"/>
      <c r="YY36" s="67"/>
      <c r="YZ36" s="67"/>
      <c r="ZA36" s="67"/>
      <c r="ZB36" s="67"/>
      <c r="ZC36" s="67"/>
      <c r="ZD36" s="67"/>
      <c r="ZE36" s="67"/>
      <c r="ZF36" s="67"/>
      <c r="ZG36" s="67"/>
      <c r="ZH36" s="67"/>
      <c r="ZI36" s="67"/>
      <c r="ZJ36" s="67"/>
      <c r="ZK36" s="67"/>
      <c r="ZL36" s="67"/>
      <c r="ZM36" s="67"/>
      <c r="ZN36" s="67"/>
      <c r="ZO36" s="67"/>
      <c r="ZP36" s="67"/>
      <c r="ZQ36" s="67"/>
      <c r="ZR36" s="67"/>
      <c r="ZS36" s="67"/>
      <c r="ZT36" s="67"/>
      <c r="ZU36" s="67"/>
      <c r="ZV36" s="67"/>
      <c r="ZW36" s="67"/>
      <c r="ZX36" s="67"/>
      <c r="ZY36" s="67"/>
      <c r="ZZ36" s="67"/>
      <c r="AAA36" s="67"/>
      <c r="AAB36" s="67"/>
    </row>
    <row r="37" spans="1:704" s="56" customFormat="1" ht="21.75" customHeight="1" thickBot="1" x14ac:dyDescent="0.3">
      <c r="A37" s="217">
        <f t="shared" si="18"/>
        <v>34</v>
      </c>
      <c r="B37" s="218" t="s">
        <v>113</v>
      </c>
      <c r="C37" s="218">
        <v>66</v>
      </c>
      <c r="D37" s="218" t="s">
        <v>13</v>
      </c>
      <c r="E37" s="219">
        <v>6000</v>
      </c>
      <c r="F37" s="220">
        <v>1935.67</v>
      </c>
      <c r="G37" s="286"/>
      <c r="H37" s="345"/>
      <c r="I37" s="346"/>
      <c r="J37" s="346">
        <v>125</v>
      </c>
      <c r="K37" s="347">
        <v>0</v>
      </c>
      <c r="L37" s="287">
        <f t="shared" si="111"/>
        <v>125</v>
      </c>
      <c r="M37" s="286"/>
      <c r="N37" s="348">
        <v>350</v>
      </c>
      <c r="O37" s="226">
        <f t="shared" si="112"/>
        <v>0.18081594486663533</v>
      </c>
      <c r="P37" s="349">
        <v>60</v>
      </c>
      <c r="Q37" s="226">
        <f t="shared" si="113"/>
        <v>3.0997019119994626E-2</v>
      </c>
      <c r="R37" s="349">
        <v>95</v>
      </c>
      <c r="S37" s="226">
        <f t="shared" si="114"/>
        <v>4.9078613606658161E-2</v>
      </c>
      <c r="T37" s="349">
        <v>112</v>
      </c>
      <c r="U37" s="226">
        <f t="shared" si="115"/>
        <v>5.78611023573233E-2</v>
      </c>
      <c r="V37" s="346">
        <v>140</v>
      </c>
      <c r="W37" s="226">
        <f t="shared" si="116"/>
        <v>7.2326377946654127E-2</v>
      </c>
      <c r="X37" s="346">
        <v>120</v>
      </c>
      <c r="Y37" s="228">
        <f t="shared" si="117"/>
        <v>6.1994038239989252E-2</v>
      </c>
      <c r="Z37" s="229">
        <f t="shared" si="96"/>
        <v>877</v>
      </c>
      <c r="AA37" s="230">
        <f t="shared" si="118"/>
        <v>0.45307309613725477</v>
      </c>
      <c r="AB37" s="231">
        <v>926.5</v>
      </c>
      <c r="AC37" s="232">
        <f t="shared" si="158"/>
        <v>49.5</v>
      </c>
      <c r="AD37" s="233">
        <v>861</v>
      </c>
      <c r="AE37" s="232">
        <f t="shared" si="159"/>
        <v>-16</v>
      </c>
      <c r="AF37" s="350">
        <v>658</v>
      </c>
      <c r="AG37" s="226">
        <f t="shared" si="119"/>
        <v>0.33993397634927441</v>
      </c>
      <c r="AH37" s="346">
        <v>80.83</v>
      </c>
      <c r="AI37" s="226">
        <f t="shared" si="120"/>
        <v>4.1758150924486093E-2</v>
      </c>
      <c r="AJ37" s="346">
        <v>86.05</v>
      </c>
      <c r="AK37" s="226">
        <f t="shared" si="121"/>
        <v>4.4454891587925621E-2</v>
      </c>
      <c r="AL37" s="346">
        <v>145</v>
      </c>
      <c r="AM37" s="226">
        <f t="shared" si="122"/>
        <v>7.4909462873320343E-2</v>
      </c>
      <c r="AN37" s="346">
        <v>9.9499999999999993</v>
      </c>
      <c r="AO37" s="228">
        <f t="shared" si="123"/>
        <v>5.1403390040657753E-3</v>
      </c>
      <c r="AP37" s="351">
        <f t="shared" si="129"/>
        <v>980.331056481735</v>
      </c>
      <c r="AQ37" s="230">
        <f t="shared" si="124"/>
        <v>0.50645567502814781</v>
      </c>
      <c r="AR37" s="231">
        <v>895.08</v>
      </c>
      <c r="AS37" s="232">
        <f t="shared" si="161"/>
        <v>-85.251056481734963</v>
      </c>
      <c r="AT37" s="236">
        <v>827</v>
      </c>
      <c r="AU37" s="237">
        <f t="shared" si="162"/>
        <v>-153.331056481735</v>
      </c>
      <c r="AV37" s="350"/>
      <c r="AW37" s="346"/>
      <c r="AX37" s="352">
        <v>125</v>
      </c>
      <c r="AY37" s="239">
        <f t="shared" si="160"/>
        <v>125</v>
      </c>
      <c r="AZ37" s="240">
        <f t="shared" si="125"/>
        <v>6.4577123166655467E-2</v>
      </c>
      <c r="BA37" s="286"/>
      <c r="BB37" s="288">
        <f t="shared" si="133"/>
        <v>1935.67</v>
      </c>
      <c r="BC37" s="289">
        <f t="shared" si="126"/>
        <v>1982.331056481735</v>
      </c>
      <c r="BD37" s="312">
        <f t="shared" si="132"/>
        <v>290.35050000000001</v>
      </c>
      <c r="BE37" s="353">
        <f t="shared" si="127"/>
        <v>2272.6815564817352</v>
      </c>
      <c r="BF37" s="243">
        <f t="shared" si="38"/>
        <v>-46.661056481734931</v>
      </c>
      <c r="BG37" s="243">
        <f t="shared" si="128"/>
        <v>-337.01155648173517</v>
      </c>
      <c r="BH37" s="244" t="s">
        <v>239</v>
      </c>
      <c r="BI37" s="354">
        <v>500</v>
      </c>
      <c r="BJ37" s="290">
        <v>7</v>
      </c>
      <c r="BK37" s="291">
        <v>5</v>
      </c>
      <c r="BL37" s="292">
        <v>7</v>
      </c>
      <c r="BM37" s="293" t="s">
        <v>240</v>
      </c>
      <c r="BN37" s="206" t="s">
        <v>242</v>
      </c>
      <c r="BO37" s="250">
        <f t="shared" si="40"/>
        <v>34</v>
      </c>
      <c r="BP37" s="218" t="s">
        <v>113</v>
      </c>
      <c r="BQ37" s="218">
        <v>66</v>
      </c>
      <c r="BR37" s="218" t="s">
        <v>13</v>
      </c>
      <c r="BS37" s="219">
        <v>6000</v>
      </c>
      <c r="BT37" s="219">
        <v>1935.67</v>
      </c>
      <c r="BU37" s="189"/>
      <c r="BV37" s="189"/>
      <c r="BW37" s="189"/>
      <c r="BX37" s="189"/>
      <c r="BY37" s="189"/>
      <c r="BZ37" s="189"/>
      <c r="CA37" s="189"/>
      <c r="CB37" s="189"/>
      <c r="CC37" s="189"/>
      <c r="CD37" s="189"/>
      <c r="CE37" s="189"/>
      <c r="CF37" s="189"/>
      <c r="CG37" s="189"/>
      <c r="CH37" s="189"/>
      <c r="CI37" s="189"/>
      <c r="CJ37" s="189"/>
      <c r="CK37" s="189"/>
      <c r="CL37" s="189"/>
      <c r="CM37" s="189"/>
      <c r="CN37" s="189"/>
      <c r="CO37" s="189"/>
      <c r="CP37" s="189"/>
      <c r="CQ37" s="189"/>
      <c r="CR37" s="189"/>
      <c r="CS37" s="189"/>
      <c r="CT37" s="189"/>
      <c r="CU37" s="189"/>
      <c r="CV37" s="189"/>
      <c r="CW37" s="189"/>
      <c r="CX37" s="189"/>
      <c r="CY37" s="189"/>
      <c r="CZ37" s="189"/>
      <c r="DA37" s="189"/>
      <c r="DB37" s="189"/>
      <c r="DC37" s="189"/>
      <c r="DD37" s="189"/>
      <c r="DE37" s="189"/>
      <c r="DF37" s="189"/>
      <c r="DG37" s="189"/>
      <c r="DH37" s="189"/>
      <c r="DI37" s="189"/>
      <c r="DJ37" s="189"/>
      <c r="DK37" s="189"/>
      <c r="DL37" s="189"/>
      <c r="DM37" s="189"/>
      <c r="DN37" s="189"/>
      <c r="DO37" s="189"/>
      <c r="DP37" s="189"/>
      <c r="DQ37" s="189"/>
      <c r="DR37" s="189"/>
      <c r="DS37" s="190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  <c r="IW37" s="67"/>
      <c r="IX37" s="67"/>
      <c r="IY37" s="67"/>
      <c r="IZ37" s="67"/>
      <c r="JA37" s="67"/>
      <c r="JB37" s="67"/>
      <c r="JC37" s="67"/>
      <c r="JD37" s="67"/>
      <c r="JE37" s="67"/>
      <c r="JF37" s="67"/>
      <c r="JG37" s="67"/>
      <c r="JH37" s="67"/>
      <c r="JI37" s="67"/>
      <c r="JJ37" s="67"/>
      <c r="JK37" s="67"/>
      <c r="JL37" s="67"/>
      <c r="JM37" s="67"/>
      <c r="JN37" s="67"/>
      <c r="JO37" s="67"/>
      <c r="JP37" s="67"/>
      <c r="JQ37" s="67"/>
      <c r="JR37" s="67"/>
      <c r="JS37" s="67"/>
      <c r="JT37" s="67"/>
      <c r="JU37" s="67"/>
      <c r="JV37" s="67"/>
      <c r="JW37" s="67"/>
      <c r="JX37" s="67"/>
      <c r="JY37" s="67"/>
      <c r="JZ37" s="67"/>
      <c r="KA37" s="67"/>
      <c r="KB37" s="67"/>
      <c r="KC37" s="67"/>
      <c r="KD37" s="67"/>
      <c r="KE37" s="67"/>
      <c r="KF37" s="67"/>
      <c r="KG37" s="67"/>
      <c r="KH37" s="67"/>
      <c r="KI37" s="67"/>
      <c r="KJ37" s="67"/>
      <c r="KK37" s="67"/>
      <c r="KL37" s="67"/>
      <c r="KM37" s="67"/>
      <c r="KN37" s="67"/>
      <c r="KO37" s="67"/>
      <c r="KP37" s="67"/>
      <c r="KQ37" s="67"/>
      <c r="KR37" s="67"/>
      <c r="KS37" s="67"/>
      <c r="KT37" s="67"/>
      <c r="KU37" s="67"/>
      <c r="KV37" s="67"/>
      <c r="KW37" s="67"/>
      <c r="KX37" s="67"/>
      <c r="KY37" s="67"/>
      <c r="KZ37" s="67"/>
      <c r="LA37" s="67"/>
      <c r="LB37" s="67"/>
      <c r="LC37" s="67"/>
      <c r="LD37" s="67"/>
      <c r="LE37" s="67"/>
      <c r="LF37" s="67"/>
      <c r="LG37" s="67"/>
      <c r="LH37" s="67"/>
      <c r="LI37" s="67"/>
      <c r="LJ37" s="67"/>
      <c r="LK37" s="67"/>
      <c r="LL37" s="67"/>
      <c r="LM37" s="67"/>
      <c r="LN37" s="67"/>
      <c r="LO37" s="67"/>
      <c r="LP37" s="67"/>
      <c r="LQ37" s="67"/>
      <c r="LR37" s="67"/>
      <c r="LS37" s="67"/>
      <c r="LT37" s="67"/>
      <c r="LU37" s="67"/>
      <c r="LV37" s="67"/>
      <c r="LW37" s="67"/>
      <c r="LX37" s="67"/>
      <c r="LY37" s="67"/>
      <c r="LZ37" s="67"/>
      <c r="MA37" s="67"/>
      <c r="MB37" s="67"/>
      <c r="MC37" s="67"/>
      <c r="MD37" s="67"/>
      <c r="ME37" s="67"/>
      <c r="MF37" s="67"/>
      <c r="MG37" s="67"/>
      <c r="MH37" s="67"/>
      <c r="MI37" s="67"/>
      <c r="MJ37" s="67"/>
      <c r="MK37" s="67"/>
      <c r="ML37" s="67"/>
      <c r="MM37" s="67"/>
      <c r="MN37" s="67"/>
      <c r="MO37" s="67"/>
      <c r="MP37" s="67"/>
      <c r="MQ37" s="67"/>
      <c r="MR37" s="67"/>
      <c r="MS37" s="67"/>
      <c r="MT37" s="67"/>
      <c r="MU37" s="67"/>
      <c r="MV37" s="67"/>
      <c r="MW37" s="67"/>
      <c r="MX37" s="67"/>
      <c r="MY37" s="67"/>
      <c r="MZ37" s="67"/>
      <c r="NA37" s="67"/>
      <c r="NB37" s="67"/>
      <c r="NC37" s="67"/>
      <c r="ND37" s="67"/>
      <c r="NE37" s="67"/>
      <c r="NF37" s="67"/>
      <c r="NG37" s="67"/>
      <c r="NH37" s="67"/>
      <c r="NI37" s="67"/>
      <c r="NJ37" s="67"/>
      <c r="NK37" s="67"/>
      <c r="NL37" s="67"/>
      <c r="NM37" s="67"/>
      <c r="NN37" s="67"/>
      <c r="NO37" s="67"/>
      <c r="NP37" s="67"/>
      <c r="NQ37" s="67"/>
      <c r="NR37" s="67"/>
      <c r="NS37" s="67"/>
      <c r="NT37" s="67"/>
      <c r="NU37" s="67"/>
      <c r="NV37" s="67"/>
      <c r="NW37" s="67"/>
      <c r="NX37" s="67"/>
      <c r="NY37" s="67"/>
      <c r="NZ37" s="67"/>
      <c r="OA37" s="67"/>
      <c r="OB37" s="67"/>
      <c r="OC37" s="67"/>
      <c r="OD37" s="67"/>
      <c r="OE37" s="67"/>
      <c r="OF37" s="67"/>
      <c r="OG37" s="67"/>
      <c r="OH37" s="67"/>
      <c r="OI37" s="67"/>
      <c r="OJ37" s="67"/>
      <c r="OK37" s="67"/>
      <c r="OL37" s="67"/>
      <c r="OM37" s="67"/>
      <c r="ON37" s="67"/>
      <c r="OO37" s="67"/>
      <c r="OP37" s="67"/>
      <c r="OQ37" s="67"/>
      <c r="OR37" s="67"/>
      <c r="OS37" s="67"/>
      <c r="OT37" s="67"/>
      <c r="OU37" s="67"/>
      <c r="OV37" s="67"/>
      <c r="OW37" s="67"/>
      <c r="OX37" s="67"/>
      <c r="OY37" s="67"/>
      <c r="OZ37" s="67"/>
      <c r="PA37" s="67"/>
      <c r="PB37" s="67"/>
      <c r="PC37" s="67"/>
      <c r="PD37" s="67"/>
      <c r="PE37" s="67"/>
      <c r="PF37" s="67"/>
      <c r="PG37" s="67"/>
      <c r="PH37" s="67"/>
      <c r="PI37" s="67"/>
      <c r="PJ37" s="67"/>
      <c r="PK37" s="67"/>
      <c r="PL37" s="67"/>
      <c r="PM37" s="67"/>
      <c r="PN37" s="67"/>
      <c r="PO37" s="67"/>
      <c r="PP37" s="67"/>
      <c r="PQ37" s="67"/>
      <c r="PR37" s="67"/>
      <c r="PS37" s="67"/>
      <c r="PT37" s="67"/>
      <c r="PU37" s="67"/>
      <c r="PV37" s="67"/>
      <c r="PW37" s="67"/>
      <c r="PX37" s="67"/>
      <c r="PY37" s="67"/>
      <c r="PZ37" s="67"/>
      <c r="QA37" s="67"/>
      <c r="QB37" s="67"/>
      <c r="QC37" s="67"/>
      <c r="QD37" s="67"/>
      <c r="QE37" s="67"/>
      <c r="QF37" s="67"/>
      <c r="QG37" s="67"/>
      <c r="QH37" s="67"/>
      <c r="QI37" s="67"/>
      <c r="QJ37" s="67"/>
      <c r="QK37" s="67"/>
      <c r="QL37" s="67"/>
      <c r="QM37" s="67"/>
      <c r="QN37" s="67"/>
      <c r="QO37" s="67"/>
      <c r="QP37" s="67"/>
      <c r="QQ37" s="67"/>
      <c r="QR37" s="67"/>
      <c r="QS37" s="67"/>
      <c r="QT37" s="67"/>
      <c r="QU37" s="67"/>
      <c r="QV37" s="67"/>
      <c r="QW37" s="67"/>
      <c r="QX37" s="67"/>
      <c r="QY37" s="67"/>
      <c r="QZ37" s="67"/>
      <c r="RA37" s="67"/>
      <c r="RB37" s="67"/>
      <c r="RC37" s="67"/>
      <c r="RD37" s="67"/>
      <c r="RE37" s="67"/>
      <c r="RF37" s="67"/>
      <c r="RG37" s="67"/>
      <c r="RH37" s="67"/>
      <c r="RI37" s="67"/>
      <c r="RJ37" s="67"/>
      <c r="RK37" s="67"/>
      <c r="RL37" s="67"/>
      <c r="RM37" s="67"/>
      <c r="RN37" s="67"/>
      <c r="RO37" s="67"/>
      <c r="RP37" s="67"/>
      <c r="RQ37" s="67"/>
      <c r="RR37" s="67"/>
      <c r="RS37" s="67"/>
      <c r="RT37" s="67"/>
      <c r="RU37" s="67"/>
      <c r="RV37" s="67"/>
      <c r="RW37" s="67"/>
      <c r="RX37" s="67"/>
      <c r="RY37" s="67"/>
      <c r="RZ37" s="67"/>
      <c r="SA37" s="67"/>
      <c r="SB37" s="67"/>
      <c r="SC37" s="67"/>
      <c r="SD37" s="67"/>
      <c r="SE37" s="67"/>
      <c r="SF37" s="67"/>
      <c r="SG37" s="67"/>
      <c r="SH37" s="67"/>
      <c r="SI37" s="67"/>
      <c r="SJ37" s="67"/>
      <c r="SK37" s="67"/>
      <c r="SL37" s="67"/>
      <c r="SM37" s="67"/>
      <c r="SN37" s="67"/>
      <c r="SO37" s="67"/>
      <c r="SP37" s="67"/>
      <c r="SQ37" s="67"/>
      <c r="SR37" s="67"/>
      <c r="SS37" s="67"/>
      <c r="ST37" s="67"/>
      <c r="SU37" s="67"/>
      <c r="SV37" s="67"/>
      <c r="SW37" s="67"/>
      <c r="SX37" s="67"/>
      <c r="SY37" s="67"/>
      <c r="SZ37" s="67"/>
      <c r="TA37" s="67"/>
      <c r="TB37" s="67"/>
      <c r="TC37" s="67"/>
      <c r="TD37" s="67"/>
      <c r="TE37" s="67"/>
      <c r="TF37" s="67"/>
      <c r="TG37" s="67"/>
      <c r="TH37" s="67"/>
      <c r="TI37" s="67"/>
      <c r="TJ37" s="67"/>
      <c r="TK37" s="67"/>
      <c r="TL37" s="67"/>
      <c r="TM37" s="67"/>
      <c r="TN37" s="67"/>
      <c r="TO37" s="67"/>
      <c r="TP37" s="67"/>
      <c r="TQ37" s="67"/>
      <c r="TR37" s="67"/>
      <c r="TS37" s="67"/>
      <c r="TT37" s="67"/>
      <c r="TU37" s="67"/>
      <c r="TV37" s="67"/>
      <c r="TW37" s="67"/>
      <c r="TX37" s="67"/>
      <c r="TY37" s="67"/>
      <c r="TZ37" s="67"/>
      <c r="UA37" s="67"/>
      <c r="UB37" s="67"/>
      <c r="UC37" s="67"/>
      <c r="UD37" s="67"/>
      <c r="UE37" s="67"/>
      <c r="UF37" s="67"/>
      <c r="UG37" s="67"/>
      <c r="UH37" s="67"/>
      <c r="UI37" s="67"/>
      <c r="UJ37" s="67"/>
      <c r="UK37" s="67"/>
      <c r="UL37" s="67"/>
      <c r="UM37" s="67"/>
      <c r="UN37" s="67"/>
      <c r="UO37" s="67"/>
      <c r="UP37" s="67"/>
      <c r="UQ37" s="67"/>
      <c r="UR37" s="67"/>
      <c r="US37" s="67"/>
      <c r="UT37" s="67"/>
      <c r="UU37" s="67"/>
      <c r="UV37" s="67"/>
      <c r="UW37" s="67"/>
      <c r="UX37" s="67"/>
      <c r="UY37" s="67"/>
      <c r="UZ37" s="67"/>
      <c r="VA37" s="67"/>
      <c r="VB37" s="67"/>
      <c r="VC37" s="67"/>
      <c r="VD37" s="67"/>
      <c r="VE37" s="67"/>
      <c r="VF37" s="67"/>
      <c r="VG37" s="67"/>
      <c r="VH37" s="67"/>
      <c r="VI37" s="67"/>
      <c r="VJ37" s="67"/>
      <c r="VK37" s="67"/>
      <c r="VL37" s="67"/>
      <c r="VM37" s="67"/>
      <c r="VN37" s="67"/>
      <c r="VO37" s="67"/>
      <c r="VP37" s="67"/>
      <c r="VQ37" s="67"/>
      <c r="VR37" s="67"/>
      <c r="VS37" s="67"/>
      <c r="VT37" s="67"/>
      <c r="VU37" s="67"/>
      <c r="VV37" s="67"/>
      <c r="VW37" s="67"/>
      <c r="VX37" s="67"/>
      <c r="VY37" s="67"/>
      <c r="VZ37" s="67"/>
      <c r="WA37" s="67"/>
      <c r="WB37" s="67"/>
      <c r="WC37" s="67"/>
      <c r="WD37" s="67"/>
      <c r="WE37" s="67"/>
      <c r="WF37" s="67"/>
      <c r="WG37" s="67"/>
      <c r="WH37" s="67"/>
      <c r="WI37" s="67"/>
      <c r="WJ37" s="67"/>
      <c r="WK37" s="67"/>
      <c r="WL37" s="67"/>
      <c r="WM37" s="67"/>
      <c r="WN37" s="67"/>
      <c r="WO37" s="67"/>
      <c r="WP37" s="67"/>
      <c r="WQ37" s="67"/>
      <c r="WR37" s="67"/>
      <c r="WS37" s="67"/>
      <c r="WT37" s="67"/>
      <c r="WU37" s="67"/>
      <c r="WV37" s="67"/>
      <c r="WW37" s="67"/>
      <c r="WX37" s="67"/>
      <c r="WY37" s="67"/>
      <c r="WZ37" s="67"/>
      <c r="XA37" s="67"/>
      <c r="XB37" s="67"/>
      <c r="XC37" s="67"/>
      <c r="XD37" s="67"/>
      <c r="XE37" s="67"/>
      <c r="XF37" s="67"/>
      <c r="XG37" s="67"/>
      <c r="XH37" s="67"/>
      <c r="XI37" s="67"/>
      <c r="XJ37" s="67"/>
      <c r="XK37" s="67"/>
      <c r="XL37" s="67"/>
      <c r="XM37" s="67"/>
      <c r="XN37" s="67"/>
      <c r="XO37" s="67"/>
      <c r="XP37" s="67"/>
      <c r="XQ37" s="67"/>
      <c r="XR37" s="67"/>
      <c r="XS37" s="67"/>
      <c r="XT37" s="67"/>
      <c r="XU37" s="67"/>
      <c r="XV37" s="67"/>
      <c r="XW37" s="67"/>
      <c r="XX37" s="67"/>
      <c r="XY37" s="67"/>
      <c r="XZ37" s="67"/>
      <c r="YA37" s="67"/>
      <c r="YB37" s="67"/>
      <c r="YC37" s="67"/>
      <c r="YD37" s="67"/>
      <c r="YE37" s="67"/>
      <c r="YF37" s="67"/>
      <c r="YG37" s="67"/>
      <c r="YH37" s="67"/>
      <c r="YI37" s="67"/>
      <c r="YJ37" s="67"/>
      <c r="YK37" s="67"/>
      <c r="YL37" s="67"/>
      <c r="YM37" s="67"/>
      <c r="YN37" s="67"/>
      <c r="YO37" s="67"/>
      <c r="YP37" s="67"/>
      <c r="YQ37" s="67"/>
      <c r="YR37" s="67"/>
      <c r="YS37" s="67"/>
      <c r="YT37" s="67"/>
      <c r="YU37" s="67"/>
      <c r="YV37" s="67"/>
      <c r="YW37" s="67"/>
      <c r="YX37" s="67"/>
      <c r="YY37" s="67"/>
      <c r="YZ37" s="67"/>
      <c r="ZA37" s="67"/>
      <c r="ZB37" s="67"/>
      <c r="ZC37" s="67"/>
      <c r="ZD37" s="67"/>
      <c r="ZE37" s="67"/>
      <c r="ZF37" s="67"/>
      <c r="ZG37" s="67"/>
      <c r="ZH37" s="67"/>
      <c r="ZI37" s="67"/>
      <c r="ZJ37" s="67"/>
      <c r="ZK37" s="67"/>
      <c r="ZL37" s="67"/>
      <c r="ZM37" s="67"/>
      <c r="ZN37" s="67"/>
      <c r="ZO37" s="67"/>
      <c r="ZP37" s="67"/>
      <c r="ZQ37" s="67"/>
      <c r="ZR37" s="67"/>
      <c r="ZS37" s="67"/>
      <c r="ZT37" s="67"/>
      <c r="ZU37" s="67"/>
      <c r="ZV37" s="67"/>
      <c r="ZW37" s="67"/>
      <c r="ZX37" s="67"/>
      <c r="ZY37" s="67"/>
      <c r="ZZ37" s="67"/>
      <c r="AAA37" s="67"/>
      <c r="AAB37" s="67"/>
    </row>
    <row r="38" spans="1:704" s="57" customFormat="1" ht="21.75" customHeight="1" thickBot="1" x14ac:dyDescent="0.3">
      <c r="A38" s="251">
        <f t="shared" si="18"/>
        <v>35</v>
      </c>
      <c r="B38" s="252" t="s">
        <v>113</v>
      </c>
      <c r="C38" s="252">
        <v>70</v>
      </c>
      <c r="D38" s="252" t="s">
        <v>13</v>
      </c>
      <c r="E38" s="253">
        <v>6000</v>
      </c>
      <c r="F38" s="254">
        <v>1738</v>
      </c>
      <c r="G38" s="255"/>
      <c r="H38" s="326"/>
      <c r="I38" s="327"/>
      <c r="J38" s="327">
        <v>0</v>
      </c>
      <c r="K38" s="328">
        <v>0</v>
      </c>
      <c r="L38" s="298">
        <f t="shared" si="111"/>
        <v>0</v>
      </c>
      <c r="M38" s="255"/>
      <c r="N38" s="329">
        <v>300</v>
      </c>
      <c r="O38" s="261">
        <f t="shared" si="112"/>
        <v>0.17261219792865362</v>
      </c>
      <c r="P38" s="330">
        <v>0</v>
      </c>
      <c r="Q38" s="261">
        <f t="shared" si="113"/>
        <v>0</v>
      </c>
      <c r="R38" s="330">
        <v>15</v>
      </c>
      <c r="S38" s="261">
        <f t="shared" si="114"/>
        <v>8.6306098964326807E-3</v>
      </c>
      <c r="T38" s="330">
        <v>320</v>
      </c>
      <c r="U38" s="261">
        <f t="shared" si="115"/>
        <v>0.18411967779056387</v>
      </c>
      <c r="V38" s="327">
        <v>100</v>
      </c>
      <c r="W38" s="261">
        <f t="shared" si="116"/>
        <v>5.7537399309551207E-2</v>
      </c>
      <c r="X38" s="327">
        <v>20</v>
      </c>
      <c r="Y38" s="263">
        <f t="shared" si="117"/>
        <v>1.1507479861910242E-2</v>
      </c>
      <c r="Z38" s="264">
        <f t="shared" si="96"/>
        <v>755</v>
      </c>
      <c r="AA38" s="265">
        <f t="shared" si="118"/>
        <v>0.43440736478711162</v>
      </c>
      <c r="AB38" s="266">
        <v>926.5</v>
      </c>
      <c r="AC38" s="267">
        <f t="shared" si="158"/>
        <v>171.5</v>
      </c>
      <c r="AD38" s="268">
        <v>861</v>
      </c>
      <c r="AE38" s="267">
        <f t="shared" si="159"/>
        <v>106</v>
      </c>
      <c r="AF38" s="331">
        <v>545</v>
      </c>
      <c r="AG38" s="261">
        <f t="shared" si="119"/>
        <v>0.31357882623705408</v>
      </c>
      <c r="AH38" s="327">
        <v>0</v>
      </c>
      <c r="AI38" s="261">
        <f t="shared" si="120"/>
        <v>0</v>
      </c>
      <c r="AJ38" s="327">
        <v>0</v>
      </c>
      <c r="AK38" s="261">
        <f t="shared" si="121"/>
        <v>0</v>
      </c>
      <c r="AL38" s="327">
        <v>185</v>
      </c>
      <c r="AM38" s="261">
        <f t="shared" si="122"/>
        <v>0.10644418872266974</v>
      </c>
      <c r="AN38" s="327">
        <v>9.9499999999999993</v>
      </c>
      <c r="AO38" s="263">
        <f t="shared" si="123"/>
        <v>5.7249712313003449E-3</v>
      </c>
      <c r="AP38" s="332">
        <f t="shared" si="129"/>
        <v>740.37002301495977</v>
      </c>
      <c r="AQ38" s="265">
        <f t="shared" si="124"/>
        <v>0.4259896565103336</v>
      </c>
      <c r="AR38" s="266">
        <v>895.08</v>
      </c>
      <c r="AS38" s="267">
        <f t="shared" si="161"/>
        <v>154.70997698504027</v>
      </c>
      <c r="AT38" s="271">
        <v>827</v>
      </c>
      <c r="AU38" s="272">
        <f t="shared" si="162"/>
        <v>86.62997698504023</v>
      </c>
      <c r="AV38" s="331"/>
      <c r="AW38" s="327"/>
      <c r="AX38" s="333">
        <v>0</v>
      </c>
      <c r="AY38" s="274">
        <f t="shared" si="160"/>
        <v>0</v>
      </c>
      <c r="AZ38" s="275">
        <f t="shared" si="125"/>
        <v>0</v>
      </c>
      <c r="BA38" s="255"/>
      <c r="BB38" s="335">
        <f t="shared" si="133"/>
        <v>1738</v>
      </c>
      <c r="BC38" s="299">
        <f t="shared" si="126"/>
        <v>1495.3700230149598</v>
      </c>
      <c r="BD38" s="277">
        <f t="shared" si="132"/>
        <v>260.7</v>
      </c>
      <c r="BE38" s="336">
        <f t="shared" si="127"/>
        <v>1756.0700230149598</v>
      </c>
      <c r="BF38" s="279">
        <f t="shared" si="38"/>
        <v>242.62997698504023</v>
      </c>
      <c r="BG38" s="279">
        <f t="shared" si="128"/>
        <v>-18.070023014959816</v>
      </c>
      <c r="BH38" s="280" t="s">
        <v>243</v>
      </c>
      <c r="BI38" s="338">
        <v>400</v>
      </c>
      <c r="BJ38" s="294">
        <v>8</v>
      </c>
      <c r="BK38" s="295">
        <v>4</v>
      </c>
      <c r="BL38" s="296">
        <v>0</v>
      </c>
      <c r="BM38" s="297" t="s">
        <v>161</v>
      </c>
      <c r="BN38" s="68" t="s">
        <v>244</v>
      </c>
      <c r="BO38" s="284">
        <f t="shared" si="40"/>
        <v>35</v>
      </c>
      <c r="BP38" s="252" t="s">
        <v>113</v>
      </c>
      <c r="BQ38" s="252">
        <v>70</v>
      </c>
      <c r="BR38" s="252" t="s">
        <v>13</v>
      </c>
      <c r="BS38" s="253">
        <v>6000</v>
      </c>
      <c r="BT38" s="253">
        <v>1738</v>
      </c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89"/>
      <c r="CG38" s="189"/>
      <c r="CH38" s="189"/>
      <c r="CI38" s="189"/>
      <c r="CJ38" s="189"/>
      <c r="CK38" s="189"/>
      <c r="CL38" s="189"/>
      <c r="CM38" s="189"/>
      <c r="CN38" s="189"/>
      <c r="CO38" s="189"/>
      <c r="CP38" s="189"/>
      <c r="CQ38" s="189"/>
      <c r="CR38" s="189"/>
      <c r="CS38" s="189"/>
      <c r="CT38" s="189"/>
      <c r="CU38" s="189"/>
      <c r="CV38" s="189"/>
      <c r="CW38" s="189"/>
      <c r="CX38" s="189"/>
      <c r="CY38" s="189"/>
      <c r="CZ38" s="189"/>
      <c r="DA38" s="189"/>
      <c r="DB38" s="189"/>
      <c r="DC38" s="189"/>
      <c r="DD38" s="189"/>
      <c r="DE38" s="189"/>
      <c r="DF38" s="189"/>
      <c r="DG38" s="189"/>
      <c r="DH38" s="189"/>
      <c r="DI38" s="189"/>
      <c r="DJ38" s="189"/>
      <c r="DK38" s="189"/>
      <c r="DL38" s="189"/>
      <c r="DM38" s="189"/>
      <c r="DN38" s="189"/>
      <c r="DO38" s="189"/>
      <c r="DP38" s="189"/>
      <c r="DQ38" s="189"/>
      <c r="DR38" s="189"/>
      <c r="DS38" s="190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  <c r="IW38" s="67"/>
      <c r="IX38" s="67"/>
      <c r="IY38" s="67"/>
      <c r="IZ38" s="67"/>
      <c r="JA38" s="67"/>
      <c r="JB38" s="67"/>
      <c r="JC38" s="67"/>
      <c r="JD38" s="67"/>
      <c r="JE38" s="67"/>
      <c r="JF38" s="67"/>
      <c r="JG38" s="67"/>
      <c r="JH38" s="67"/>
      <c r="JI38" s="67"/>
      <c r="JJ38" s="67"/>
      <c r="JK38" s="67"/>
      <c r="JL38" s="67"/>
      <c r="JM38" s="67"/>
      <c r="JN38" s="67"/>
      <c r="JO38" s="67"/>
      <c r="JP38" s="67"/>
      <c r="JQ38" s="67"/>
      <c r="JR38" s="67"/>
      <c r="JS38" s="67"/>
      <c r="JT38" s="67"/>
      <c r="JU38" s="67"/>
      <c r="JV38" s="67"/>
      <c r="JW38" s="67"/>
      <c r="JX38" s="67"/>
      <c r="JY38" s="67"/>
      <c r="JZ38" s="67"/>
      <c r="KA38" s="67"/>
      <c r="KB38" s="67"/>
      <c r="KC38" s="67"/>
      <c r="KD38" s="67"/>
      <c r="KE38" s="67"/>
      <c r="KF38" s="67"/>
      <c r="KG38" s="67"/>
      <c r="KH38" s="67"/>
      <c r="KI38" s="67"/>
      <c r="KJ38" s="67"/>
      <c r="KK38" s="67"/>
      <c r="KL38" s="67"/>
      <c r="KM38" s="67"/>
      <c r="KN38" s="67"/>
      <c r="KO38" s="67"/>
      <c r="KP38" s="67"/>
      <c r="KQ38" s="67"/>
      <c r="KR38" s="67"/>
      <c r="KS38" s="67"/>
      <c r="KT38" s="67"/>
      <c r="KU38" s="67"/>
      <c r="KV38" s="67"/>
      <c r="KW38" s="67"/>
      <c r="KX38" s="67"/>
      <c r="KY38" s="67"/>
      <c r="KZ38" s="67"/>
      <c r="LA38" s="67"/>
      <c r="LB38" s="67"/>
      <c r="LC38" s="67"/>
      <c r="LD38" s="67"/>
      <c r="LE38" s="67"/>
      <c r="LF38" s="67"/>
      <c r="LG38" s="67"/>
      <c r="LH38" s="67"/>
      <c r="LI38" s="67"/>
      <c r="LJ38" s="67"/>
      <c r="LK38" s="67"/>
      <c r="LL38" s="67"/>
      <c r="LM38" s="67"/>
      <c r="LN38" s="67"/>
      <c r="LO38" s="67"/>
      <c r="LP38" s="67"/>
      <c r="LQ38" s="67"/>
      <c r="LR38" s="67"/>
      <c r="LS38" s="67"/>
      <c r="LT38" s="67"/>
      <c r="LU38" s="67"/>
      <c r="LV38" s="67"/>
      <c r="LW38" s="67"/>
      <c r="LX38" s="67"/>
      <c r="LY38" s="67"/>
      <c r="LZ38" s="67"/>
      <c r="MA38" s="67"/>
      <c r="MB38" s="67"/>
      <c r="MC38" s="67"/>
      <c r="MD38" s="67"/>
      <c r="ME38" s="67"/>
      <c r="MF38" s="67"/>
      <c r="MG38" s="67"/>
      <c r="MH38" s="67"/>
      <c r="MI38" s="67"/>
      <c r="MJ38" s="67"/>
      <c r="MK38" s="67"/>
      <c r="ML38" s="67"/>
      <c r="MM38" s="67"/>
      <c r="MN38" s="67"/>
      <c r="MO38" s="67"/>
      <c r="MP38" s="67"/>
      <c r="MQ38" s="67"/>
      <c r="MR38" s="67"/>
      <c r="MS38" s="67"/>
      <c r="MT38" s="67"/>
      <c r="MU38" s="67"/>
      <c r="MV38" s="67"/>
      <c r="MW38" s="67"/>
      <c r="MX38" s="67"/>
      <c r="MY38" s="67"/>
      <c r="MZ38" s="67"/>
      <c r="NA38" s="67"/>
      <c r="NB38" s="67"/>
      <c r="NC38" s="67"/>
      <c r="ND38" s="67"/>
      <c r="NE38" s="67"/>
      <c r="NF38" s="67"/>
      <c r="NG38" s="67"/>
      <c r="NH38" s="67"/>
      <c r="NI38" s="67"/>
      <c r="NJ38" s="67"/>
      <c r="NK38" s="67"/>
      <c r="NL38" s="67"/>
      <c r="NM38" s="67"/>
      <c r="NN38" s="67"/>
      <c r="NO38" s="67"/>
      <c r="NP38" s="67"/>
      <c r="NQ38" s="67"/>
      <c r="NR38" s="67"/>
      <c r="NS38" s="67"/>
      <c r="NT38" s="67"/>
      <c r="NU38" s="67"/>
      <c r="NV38" s="67"/>
      <c r="NW38" s="67"/>
      <c r="NX38" s="67"/>
      <c r="NY38" s="67"/>
      <c r="NZ38" s="67"/>
      <c r="OA38" s="67"/>
      <c r="OB38" s="67"/>
      <c r="OC38" s="67"/>
      <c r="OD38" s="67"/>
      <c r="OE38" s="67"/>
      <c r="OF38" s="67"/>
      <c r="OG38" s="67"/>
      <c r="OH38" s="67"/>
      <c r="OI38" s="67"/>
      <c r="OJ38" s="67"/>
      <c r="OK38" s="67"/>
      <c r="OL38" s="67"/>
      <c r="OM38" s="67"/>
      <c r="ON38" s="67"/>
      <c r="OO38" s="67"/>
      <c r="OP38" s="67"/>
      <c r="OQ38" s="67"/>
      <c r="OR38" s="67"/>
      <c r="OS38" s="67"/>
      <c r="OT38" s="67"/>
      <c r="OU38" s="67"/>
      <c r="OV38" s="67"/>
      <c r="OW38" s="67"/>
      <c r="OX38" s="67"/>
      <c r="OY38" s="67"/>
      <c r="OZ38" s="67"/>
      <c r="PA38" s="67"/>
      <c r="PB38" s="67"/>
      <c r="PC38" s="67"/>
      <c r="PD38" s="67"/>
      <c r="PE38" s="67"/>
      <c r="PF38" s="67"/>
      <c r="PG38" s="67"/>
      <c r="PH38" s="67"/>
      <c r="PI38" s="67"/>
      <c r="PJ38" s="67"/>
      <c r="PK38" s="67"/>
      <c r="PL38" s="67"/>
      <c r="PM38" s="67"/>
      <c r="PN38" s="67"/>
      <c r="PO38" s="67"/>
      <c r="PP38" s="67"/>
      <c r="PQ38" s="67"/>
      <c r="PR38" s="67"/>
      <c r="PS38" s="67"/>
      <c r="PT38" s="67"/>
      <c r="PU38" s="67"/>
      <c r="PV38" s="67"/>
      <c r="PW38" s="67"/>
      <c r="PX38" s="67"/>
      <c r="PY38" s="67"/>
      <c r="PZ38" s="67"/>
      <c r="QA38" s="67"/>
      <c r="QB38" s="67"/>
      <c r="QC38" s="67"/>
      <c r="QD38" s="67"/>
      <c r="QE38" s="67"/>
      <c r="QF38" s="67"/>
      <c r="QG38" s="67"/>
      <c r="QH38" s="67"/>
      <c r="QI38" s="67"/>
      <c r="QJ38" s="67"/>
      <c r="QK38" s="67"/>
      <c r="QL38" s="67"/>
      <c r="QM38" s="67"/>
      <c r="QN38" s="67"/>
      <c r="QO38" s="67"/>
      <c r="QP38" s="67"/>
      <c r="QQ38" s="67"/>
      <c r="QR38" s="67"/>
      <c r="QS38" s="67"/>
      <c r="QT38" s="67"/>
      <c r="QU38" s="67"/>
      <c r="QV38" s="67"/>
      <c r="QW38" s="67"/>
      <c r="QX38" s="67"/>
      <c r="QY38" s="67"/>
      <c r="QZ38" s="67"/>
      <c r="RA38" s="67"/>
      <c r="RB38" s="67"/>
      <c r="RC38" s="67"/>
      <c r="RD38" s="67"/>
      <c r="RE38" s="67"/>
      <c r="RF38" s="67"/>
      <c r="RG38" s="67"/>
      <c r="RH38" s="67"/>
      <c r="RI38" s="67"/>
      <c r="RJ38" s="67"/>
      <c r="RK38" s="67"/>
      <c r="RL38" s="67"/>
      <c r="RM38" s="67"/>
      <c r="RN38" s="67"/>
      <c r="RO38" s="67"/>
      <c r="RP38" s="67"/>
      <c r="RQ38" s="67"/>
      <c r="RR38" s="67"/>
      <c r="RS38" s="67"/>
      <c r="RT38" s="67"/>
      <c r="RU38" s="67"/>
      <c r="RV38" s="67"/>
      <c r="RW38" s="67"/>
      <c r="RX38" s="67"/>
      <c r="RY38" s="67"/>
      <c r="RZ38" s="67"/>
      <c r="SA38" s="67"/>
      <c r="SB38" s="67"/>
      <c r="SC38" s="67"/>
      <c r="SD38" s="67"/>
      <c r="SE38" s="67"/>
      <c r="SF38" s="67"/>
      <c r="SG38" s="67"/>
      <c r="SH38" s="67"/>
      <c r="SI38" s="67"/>
      <c r="SJ38" s="67"/>
      <c r="SK38" s="67"/>
      <c r="SL38" s="67"/>
      <c r="SM38" s="67"/>
      <c r="SN38" s="67"/>
      <c r="SO38" s="67"/>
      <c r="SP38" s="67"/>
      <c r="SQ38" s="67"/>
      <c r="SR38" s="67"/>
      <c r="SS38" s="67"/>
      <c r="ST38" s="67"/>
      <c r="SU38" s="67"/>
      <c r="SV38" s="67"/>
      <c r="SW38" s="67"/>
      <c r="SX38" s="67"/>
      <c r="SY38" s="67"/>
      <c r="SZ38" s="67"/>
      <c r="TA38" s="67"/>
      <c r="TB38" s="67"/>
      <c r="TC38" s="67"/>
      <c r="TD38" s="67"/>
      <c r="TE38" s="67"/>
      <c r="TF38" s="67"/>
      <c r="TG38" s="67"/>
      <c r="TH38" s="67"/>
      <c r="TI38" s="67"/>
      <c r="TJ38" s="67"/>
      <c r="TK38" s="67"/>
      <c r="TL38" s="67"/>
      <c r="TM38" s="67"/>
      <c r="TN38" s="67"/>
      <c r="TO38" s="67"/>
      <c r="TP38" s="67"/>
      <c r="TQ38" s="67"/>
      <c r="TR38" s="67"/>
      <c r="TS38" s="67"/>
      <c r="TT38" s="67"/>
      <c r="TU38" s="67"/>
      <c r="TV38" s="67"/>
      <c r="TW38" s="67"/>
      <c r="TX38" s="67"/>
      <c r="TY38" s="67"/>
      <c r="TZ38" s="67"/>
      <c r="UA38" s="67"/>
      <c r="UB38" s="67"/>
      <c r="UC38" s="67"/>
      <c r="UD38" s="67"/>
      <c r="UE38" s="67"/>
      <c r="UF38" s="67"/>
      <c r="UG38" s="67"/>
      <c r="UH38" s="67"/>
      <c r="UI38" s="67"/>
      <c r="UJ38" s="67"/>
      <c r="UK38" s="67"/>
      <c r="UL38" s="67"/>
      <c r="UM38" s="67"/>
      <c r="UN38" s="67"/>
      <c r="UO38" s="67"/>
      <c r="UP38" s="67"/>
      <c r="UQ38" s="67"/>
      <c r="UR38" s="67"/>
      <c r="US38" s="67"/>
      <c r="UT38" s="67"/>
      <c r="UU38" s="67"/>
      <c r="UV38" s="67"/>
      <c r="UW38" s="67"/>
      <c r="UX38" s="67"/>
      <c r="UY38" s="67"/>
      <c r="UZ38" s="67"/>
      <c r="VA38" s="67"/>
      <c r="VB38" s="67"/>
      <c r="VC38" s="67"/>
      <c r="VD38" s="67"/>
      <c r="VE38" s="67"/>
      <c r="VF38" s="67"/>
      <c r="VG38" s="67"/>
      <c r="VH38" s="67"/>
      <c r="VI38" s="67"/>
      <c r="VJ38" s="67"/>
      <c r="VK38" s="67"/>
      <c r="VL38" s="67"/>
      <c r="VM38" s="67"/>
      <c r="VN38" s="67"/>
      <c r="VO38" s="67"/>
      <c r="VP38" s="67"/>
      <c r="VQ38" s="67"/>
      <c r="VR38" s="67"/>
      <c r="VS38" s="67"/>
      <c r="VT38" s="67"/>
      <c r="VU38" s="67"/>
      <c r="VV38" s="67"/>
      <c r="VW38" s="67"/>
      <c r="VX38" s="67"/>
      <c r="VY38" s="67"/>
      <c r="VZ38" s="67"/>
      <c r="WA38" s="67"/>
      <c r="WB38" s="67"/>
      <c r="WC38" s="67"/>
      <c r="WD38" s="67"/>
      <c r="WE38" s="67"/>
      <c r="WF38" s="67"/>
      <c r="WG38" s="67"/>
      <c r="WH38" s="67"/>
      <c r="WI38" s="67"/>
      <c r="WJ38" s="67"/>
      <c r="WK38" s="67"/>
      <c r="WL38" s="67"/>
      <c r="WM38" s="67"/>
      <c r="WN38" s="67"/>
      <c r="WO38" s="67"/>
      <c r="WP38" s="67"/>
      <c r="WQ38" s="67"/>
      <c r="WR38" s="67"/>
      <c r="WS38" s="67"/>
      <c r="WT38" s="67"/>
      <c r="WU38" s="67"/>
      <c r="WV38" s="67"/>
      <c r="WW38" s="67"/>
      <c r="WX38" s="67"/>
      <c r="WY38" s="67"/>
      <c r="WZ38" s="67"/>
      <c r="XA38" s="67"/>
      <c r="XB38" s="67"/>
      <c r="XC38" s="67"/>
      <c r="XD38" s="67"/>
      <c r="XE38" s="67"/>
      <c r="XF38" s="67"/>
      <c r="XG38" s="67"/>
      <c r="XH38" s="67"/>
      <c r="XI38" s="67"/>
      <c r="XJ38" s="67"/>
      <c r="XK38" s="67"/>
      <c r="XL38" s="67"/>
      <c r="XM38" s="67"/>
      <c r="XN38" s="67"/>
      <c r="XO38" s="67"/>
      <c r="XP38" s="67"/>
      <c r="XQ38" s="67"/>
      <c r="XR38" s="67"/>
      <c r="XS38" s="67"/>
      <c r="XT38" s="67"/>
      <c r="XU38" s="67"/>
      <c r="XV38" s="67"/>
      <c r="XW38" s="67"/>
      <c r="XX38" s="67"/>
      <c r="XY38" s="67"/>
      <c r="XZ38" s="67"/>
      <c r="YA38" s="67"/>
      <c r="YB38" s="67"/>
      <c r="YC38" s="67"/>
      <c r="YD38" s="67"/>
      <c r="YE38" s="67"/>
      <c r="YF38" s="67"/>
      <c r="YG38" s="67"/>
      <c r="YH38" s="67"/>
      <c r="YI38" s="67"/>
      <c r="YJ38" s="67"/>
      <c r="YK38" s="67"/>
      <c r="YL38" s="67"/>
      <c r="YM38" s="67"/>
      <c r="YN38" s="67"/>
      <c r="YO38" s="67"/>
      <c r="YP38" s="67"/>
      <c r="YQ38" s="67"/>
      <c r="YR38" s="67"/>
      <c r="YS38" s="67"/>
      <c r="YT38" s="67"/>
      <c r="YU38" s="67"/>
      <c r="YV38" s="67"/>
      <c r="YW38" s="67"/>
      <c r="YX38" s="67"/>
      <c r="YY38" s="67"/>
      <c r="YZ38" s="67"/>
      <c r="ZA38" s="67"/>
      <c r="ZB38" s="67"/>
      <c r="ZC38" s="67"/>
      <c r="ZD38" s="67"/>
      <c r="ZE38" s="67"/>
      <c r="ZF38" s="67"/>
      <c r="ZG38" s="67"/>
      <c r="ZH38" s="67"/>
      <c r="ZI38" s="67"/>
      <c r="ZJ38" s="67"/>
      <c r="ZK38" s="67"/>
      <c r="ZL38" s="67"/>
      <c r="ZM38" s="67"/>
      <c r="ZN38" s="67"/>
      <c r="ZO38" s="67"/>
      <c r="ZP38" s="67"/>
      <c r="ZQ38" s="67"/>
      <c r="ZR38" s="67"/>
      <c r="ZS38" s="67"/>
      <c r="ZT38" s="67"/>
      <c r="ZU38" s="67"/>
      <c r="ZV38" s="67"/>
      <c r="ZW38" s="67"/>
      <c r="ZX38" s="67"/>
      <c r="ZY38" s="67"/>
      <c r="ZZ38" s="67"/>
      <c r="AAA38" s="67"/>
      <c r="AAB38" s="67"/>
    </row>
    <row r="39" spans="1:704" s="56" customFormat="1" ht="21.75" customHeight="1" thickBot="1" x14ac:dyDescent="0.3">
      <c r="A39" s="217">
        <f t="shared" si="18"/>
        <v>36</v>
      </c>
      <c r="B39" s="218" t="s">
        <v>94</v>
      </c>
      <c r="C39" s="218">
        <v>75</v>
      </c>
      <c r="D39" s="218" t="s">
        <v>153</v>
      </c>
      <c r="E39" s="219">
        <v>6000</v>
      </c>
      <c r="F39" s="220">
        <v>2037.35</v>
      </c>
      <c r="G39" s="286"/>
      <c r="H39" s="345"/>
      <c r="I39" s="346">
        <v>2000</v>
      </c>
      <c r="J39" s="346">
        <v>0</v>
      </c>
      <c r="K39" s="347">
        <v>0</v>
      </c>
      <c r="L39" s="287">
        <f t="shared" si="111"/>
        <v>2000</v>
      </c>
      <c r="M39" s="286"/>
      <c r="N39" s="348">
        <v>400</v>
      </c>
      <c r="O39" s="226">
        <f t="shared" si="112"/>
        <v>0.1963334724028763</v>
      </c>
      <c r="P39" s="349">
        <v>56</v>
      </c>
      <c r="Q39" s="226">
        <f t="shared" si="113"/>
        <v>2.7486686136402681E-2</v>
      </c>
      <c r="R39" s="349">
        <v>154</v>
      </c>
      <c r="S39" s="226">
        <f t="shared" si="114"/>
        <v>7.5588386875107369E-2</v>
      </c>
      <c r="T39" s="349">
        <v>95</v>
      </c>
      <c r="U39" s="226">
        <f t="shared" si="115"/>
        <v>4.6629199695683118E-2</v>
      </c>
      <c r="V39" s="346">
        <v>56</v>
      </c>
      <c r="W39" s="226">
        <f t="shared" si="116"/>
        <v>2.7486686136402681E-2</v>
      </c>
      <c r="X39" s="346">
        <v>100</v>
      </c>
      <c r="Y39" s="228">
        <f t="shared" si="117"/>
        <v>4.9083368100719074E-2</v>
      </c>
      <c r="Z39" s="229">
        <f t="shared" si="96"/>
        <v>861</v>
      </c>
      <c r="AA39" s="230">
        <f t="shared" si="118"/>
        <v>0.42260779934719123</v>
      </c>
      <c r="AB39" s="231">
        <v>926.5</v>
      </c>
      <c r="AC39" s="232">
        <f>SUM(AB39-Z39)</f>
        <v>65.5</v>
      </c>
      <c r="AD39" s="233">
        <v>861</v>
      </c>
      <c r="AE39" s="232">
        <f>SUM(AD39-Z39)</f>
        <v>0</v>
      </c>
      <c r="AF39" s="350">
        <v>477</v>
      </c>
      <c r="AG39" s="226">
        <f t="shared" si="119"/>
        <v>0.23412766584042999</v>
      </c>
      <c r="AH39" s="346">
        <v>0</v>
      </c>
      <c r="AI39" s="226">
        <f t="shared" si="120"/>
        <v>0</v>
      </c>
      <c r="AJ39" s="346">
        <v>114.62</v>
      </c>
      <c r="AK39" s="226">
        <f t="shared" si="121"/>
        <v>5.6259356517044203E-2</v>
      </c>
      <c r="AL39" s="346">
        <v>121</v>
      </c>
      <c r="AM39" s="226">
        <f t="shared" si="122"/>
        <v>5.9390875401870082E-2</v>
      </c>
      <c r="AN39" s="346">
        <v>10.75</v>
      </c>
      <c r="AO39" s="228">
        <f t="shared" si="123"/>
        <v>5.2764620708273006E-3</v>
      </c>
      <c r="AP39" s="351">
        <f t="shared" si="129"/>
        <v>723.71977789775929</v>
      </c>
      <c r="AQ39" s="230">
        <f t="shared" si="124"/>
        <v>0.35522604260326374</v>
      </c>
      <c r="AR39" s="231">
        <v>895.08</v>
      </c>
      <c r="AS39" s="232">
        <f t="shared" si="161"/>
        <v>171.36022210224075</v>
      </c>
      <c r="AT39" s="236">
        <v>827</v>
      </c>
      <c r="AU39" s="237">
        <f t="shared" si="162"/>
        <v>103.28022210224071</v>
      </c>
      <c r="AV39" s="350"/>
      <c r="AW39" s="346">
        <v>300</v>
      </c>
      <c r="AX39" s="352">
        <v>0</v>
      </c>
      <c r="AY39" s="239">
        <f t="shared" ref="AY39:AY43" si="163">SUM(AV39:AX39)</f>
        <v>300</v>
      </c>
      <c r="AZ39" s="240">
        <f t="shared" si="125"/>
        <v>0.14725010430215721</v>
      </c>
      <c r="BA39" s="286"/>
      <c r="BB39" s="288">
        <f t="shared" si="133"/>
        <v>2037.35</v>
      </c>
      <c r="BC39" s="289">
        <f t="shared" si="126"/>
        <v>1884.7197778977593</v>
      </c>
      <c r="BD39" s="312">
        <f t="shared" si="132"/>
        <v>305.60250000000002</v>
      </c>
      <c r="BE39" s="353">
        <f t="shared" si="127"/>
        <v>2190.3222778977592</v>
      </c>
      <c r="BF39" s="243">
        <f t="shared" si="38"/>
        <v>152.63022210224062</v>
      </c>
      <c r="BG39" s="243">
        <f t="shared" si="128"/>
        <v>-152.97227789775934</v>
      </c>
      <c r="BH39" s="244" t="s">
        <v>247</v>
      </c>
      <c r="BI39" s="354">
        <v>500</v>
      </c>
      <c r="BJ39" s="290">
        <v>2</v>
      </c>
      <c r="BK39" s="291">
        <v>1</v>
      </c>
      <c r="BL39" s="292">
        <v>3</v>
      </c>
      <c r="BM39" s="293" t="s">
        <v>245</v>
      </c>
      <c r="BN39" s="206" t="s">
        <v>246</v>
      </c>
      <c r="BO39" s="250">
        <f t="shared" si="40"/>
        <v>36</v>
      </c>
      <c r="BP39" s="218" t="s">
        <v>94</v>
      </c>
      <c r="BQ39" s="218">
        <v>75</v>
      </c>
      <c r="BR39" s="218" t="s">
        <v>153</v>
      </c>
      <c r="BS39" s="219">
        <v>6000</v>
      </c>
      <c r="BT39" s="219">
        <v>2037.35</v>
      </c>
      <c r="BU39" s="189"/>
      <c r="BV39" s="189"/>
      <c r="BW39" s="189"/>
      <c r="BX39" s="189"/>
      <c r="BY39" s="189"/>
      <c r="BZ39" s="189"/>
      <c r="CA39" s="189"/>
      <c r="CB39" s="189"/>
      <c r="CC39" s="189"/>
      <c r="CD39" s="189"/>
      <c r="CE39" s="189"/>
      <c r="CF39" s="189"/>
      <c r="CG39" s="189"/>
      <c r="CH39" s="189"/>
      <c r="CI39" s="189"/>
      <c r="CJ39" s="189"/>
      <c r="CK39" s="189"/>
      <c r="CL39" s="189"/>
      <c r="CM39" s="189"/>
      <c r="CN39" s="189"/>
      <c r="CO39" s="189"/>
      <c r="CP39" s="189"/>
      <c r="CQ39" s="189"/>
      <c r="CR39" s="189"/>
      <c r="CS39" s="189"/>
      <c r="CT39" s="189"/>
      <c r="CU39" s="189"/>
      <c r="CV39" s="189"/>
      <c r="CW39" s="189"/>
      <c r="CX39" s="189"/>
      <c r="CY39" s="189"/>
      <c r="CZ39" s="189"/>
      <c r="DA39" s="189"/>
      <c r="DB39" s="189"/>
      <c r="DC39" s="189"/>
      <c r="DD39" s="189"/>
      <c r="DE39" s="189"/>
      <c r="DF39" s="189"/>
      <c r="DG39" s="189"/>
      <c r="DH39" s="189"/>
      <c r="DI39" s="189"/>
      <c r="DJ39" s="189"/>
      <c r="DK39" s="189"/>
      <c r="DL39" s="189"/>
      <c r="DM39" s="189"/>
      <c r="DN39" s="189"/>
      <c r="DO39" s="189"/>
      <c r="DP39" s="189"/>
      <c r="DQ39" s="189"/>
      <c r="DR39" s="189"/>
      <c r="DS39" s="190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  <c r="IW39" s="67"/>
      <c r="IX39" s="67"/>
      <c r="IY39" s="67"/>
      <c r="IZ39" s="67"/>
      <c r="JA39" s="67"/>
      <c r="JB39" s="67"/>
      <c r="JC39" s="67"/>
      <c r="JD39" s="67"/>
      <c r="JE39" s="67"/>
      <c r="JF39" s="67"/>
      <c r="JG39" s="67"/>
      <c r="JH39" s="67"/>
      <c r="JI39" s="67"/>
      <c r="JJ39" s="67"/>
      <c r="JK39" s="67"/>
      <c r="JL39" s="67"/>
      <c r="JM39" s="67"/>
      <c r="JN39" s="67"/>
      <c r="JO39" s="67"/>
      <c r="JP39" s="67"/>
      <c r="JQ39" s="67"/>
      <c r="JR39" s="67"/>
      <c r="JS39" s="67"/>
      <c r="JT39" s="67"/>
      <c r="JU39" s="67"/>
      <c r="JV39" s="67"/>
      <c r="JW39" s="67"/>
      <c r="JX39" s="67"/>
      <c r="JY39" s="67"/>
      <c r="JZ39" s="67"/>
      <c r="KA39" s="67"/>
      <c r="KB39" s="67"/>
      <c r="KC39" s="67"/>
      <c r="KD39" s="67"/>
      <c r="KE39" s="67"/>
      <c r="KF39" s="67"/>
      <c r="KG39" s="67"/>
      <c r="KH39" s="67"/>
      <c r="KI39" s="67"/>
      <c r="KJ39" s="67"/>
      <c r="KK39" s="67"/>
      <c r="KL39" s="67"/>
      <c r="KM39" s="67"/>
      <c r="KN39" s="67"/>
      <c r="KO39" s="67"/>
      <c r="KP39" s="67"/>
      <c r="KQ39" s="67"/>
      <c r="KR39" s="67"/>
      <c r="KS39" s="67"/>
      <c r="KT39" s="67"/>
      <c r="KU39" s="67"/>
      <c r="KV39" s="67"/>
      <c r="KW39" s="67"/>
      <c r="KX39" s="67"/>
      <c r="KY39" s="67"/>
      <c r="KZ39" s="67"/>
      <c r="LA39" s="67"/>
      <c r="LB39" s="67"/>
      <c r="LC39" s="67"/>
      <c r="LD39" s="67"/>
      <c r="LE39" s="67"/>
      <c r="LF39" s="67"/>
      <c r="LG39" s="67"/>
      <c r="LH39" s="67"/>
      <c r="LI39" s="67"/>
      <c r="LJ39" s="67"/>
      <c r="LK39" s="67"/>
      <c r="LL39" s="67"/>
      <c r="LM39" s="67"/>
      <c r="LN39" s="67"/>
      <c r="LO39" s="67"/>
      <c r="LP39" s="67"/>
      <c r="LQ39" s="67"/>
      <c r="LR39" s="67"/>
      <c r="LS39" s="67"/>
      <c r="LT39" s="67"/>
      <c r="LU39" s="67"/>
      <c r="LV39" s="67"/>
      <c r="LW39" s="67"/>
      <c r="LX39" s="67"/>
      <c r="LY39" s="67"/>
      <c r="LZ39" s="67"/>
      <c r="MA39" s="67"/>
      <c r="MB39" s="67"/>
      <c r="MC39" s="67"/>
      <c r="MD39" s="67"/>
      <c r="ME39" s="67"/>
      <c r="MF39" s="67"/>
      <c r="MG39" s="67"/>
      <c r="MH39" s="67"/>
      <c r="MI39" s="67"/>
      <c r="MJ39" s="67"/>
      <c r="MK39" s="67"/>
      <c r="ML39" s="67"/>
      <c r="MM39" s="67"/>
      <c r="MN39" s="67"/>
      <c r="MO39" s="67"/>
      <c r="MP39" s="67"/>
      <c r="MQ39" s="67"/>
      <c r="MR39" s="67"/>
      <c r="MS39" s="67"/>
      <c r="MT39" s="67"/>
      <c r="MU39" s="67"/>
      <c r="MV39" s="67"/>
      <c r="MW39" s="67"/>
      <c r="MX39" s="67"/>
      <c r="MY39" s="67"/>
      <c r="MZ39" s="67"/>
      <c r="NA39" s="67"/>
      <c r="NB39" s="67"/>
      <c r="NC39" s="67"/>
      <c r="ND39" s="67"/>
      <c r="NE39" s="67"/>
      <c r="NF39" s="67"/>
      <c r="NG39" s="67"/>
      <c r="NH39" s="67"/>
      <c r="NI39" s="67"/>
      <c r="NJ39" s="67"/>
      <c r="NK39" s="67"/>
      <c r="NL39" s="67"/>
      <c r="NM39" s="67"/>
      <c r="NN39" s="67"/>
      <c r="NO39" s="67"/>
      <c r="NP39" s="67"/>
      <c r="NQ39" s="67"/>
      <c r="NR39" s="67"/>
      <c r="NS39" s="67"/>
      <c r="NT39" s="67"/>
      <c r="NU39" s="67"/>
      <c r="NV39" s="67"/>
      <c r="NW39" s="67"/>
      <c r="NX39" s="67"/>
      <c r="NY39" s="67"/>
      <c r="NZ39" s="67"/>
      <c r="OA39" s="67"/>
      <c r="OB39" s="67"/>
      <c r="OC39" s="67"/>
      <c r="OD39" s="67"/>
      <c r="OE39" s="67"/>
      <c r="OF39" s="67"/>
      <c r="OG39" s="67"/>
      <c r="OH39" s="67"/>
      <c r="OI39" s="67"/>
      <c r="OJ39" s="67"/>
      <c r="OK39" s="67"/>
      <c r="OL39" s="67"/>
      <c r="OM39" s="67"/>
      <c r="ON39" s="67"/>
      <c r="OO39" s="67"/>
      <c r="OP39" s="67"/>
      <c r="OQ39" s="67"/>
      <c r="OR39" s="67"/>
      <c r="OS39" s="67"/>
      <c r="OT39" s="67"/>
      <c r="OU39" s="67"/>
      <c r="OV39" s="67"/>
      <c r="OW39" s="67"/>
      <c r="OX39" s="67"/>
      <c r="OY39" s="67"/>
      <c r="OZ39" s="67"/>
      <c r="PA39" s="67"/>
      <c r="PB39" s="67"/>
      <c r="PC39" s="67"/>
      <c r="PD39" s="67"/>
      <c r="PE39" s="67"/>
      <c r="PF39" s="67"/>
      <c r="PG39" s="67"/>
      <c r="PH39" s="67"/>
      <c r="PI39" s="67"/>
      <c r="PJ39" s="67"/>
      <c r="PK39" s="67"/>
      <c r="PL39" s="67"/>
      <c r="PM39" s="67"/>
      <c r="PN39" s="67"/>
      <c r="PO39" s="67"/>
      <c r="PP39" s="67"/>
      <c r="PQ39" s="67"/>
      <c r="PR39" s="67"/>
      <c r="PS39" s="67"/>
      <c r="PT39" s="67"/>
      <c r="PU39" s="67"/>
      <c r="PV39" s="67"/>
      <c r="PW39" s="67"/>
      <c r="PX39" s="67"/>
      <c r="PY39" s="67"/>
      <c r="PZ39" s="67"/>
      <c r="QA39" s="67"/>
      <c r="QB39" s="67"/>
      <c r="QC39" s="67"/>
      <c r="QD39" s="67"/>
      <c r="QE39" s="67"/>
      <c r="QF39" s="67"/>
      <c r="QG39" s="67"/>
      <c r="QH39" s="67"/>
      <c r="QI39" s="67"/>
      <c r="QJ39" s="67"/>
      <c r="QK39" s="67"/>
      <c r="QL39" s="67"/>
      <c r="QM39" s="67"/>
      <c r="QN39" s="67"/>
      <c r="QO39" s="67"/>
      <c r="QP39" s="67"/>
      <c r="QQ39" s="67"/>
      <c r="QR39" s="67"/>
      <c r="QS39" s="67"/>
      <c r="QT39" s="67"/>
      <c r="QU39" s="67"/>
      <c r="QV39" s="67"/>
      <c r="QW39" s="67"/>
      <c r="QX39" s="67"/>
      <c r="QY39" s="67"/>
      <c r="QZ39" s="67"/>
      <c r="RA39" s="67"/>
      <c r="RB39" s="67"/>
      <c r="RC39" s="67"/>
      <c r="RD39" s="67"/>
      <c r="RE39" s="67"/>
      <c r="RF39" s="67"/>
      <c r="RG39" s="67"/>
      <c r="RH39" s="67"/>
      <c r="RI39" s="67"/>
      <c r="RJ39" s="67"/>
      <c r="RK39" s="67"/>
      <c r="RL39" s="67"/>
      <c r="RM39" s="67"/>
      <c r="RN39" s="67"/>
      <c r="RO39" s="67"/>
      <c r="RP39" s="67"/>
      <c r="RQ39" s="67"/>
      <c r="RR39" s="67"/>
      <c r="RS39" s="67"/>
      <c r="RT39" s="67"/>
      <c r="RU39" s="67"/>
      <c r="RV39" s="67"/>
      <c r="RW39" s="67"/>
      <c r="RX39" s="67"/>
      <c r="RY39" s="67"/>
      <c r="RZ39" s="67"/>
      <c r="SA39" s="67"/>
      <c r="SB39" s="67"/>
      <c r="SC39" s="67"/>
      <c r="SD39" s="67"/>
      <c r="SE39" s="67"/>
      <c r="SF39" s="67"/>
      <c r="SG39" s="67"/>
      <c r="SH39" s="67"/>
      <c r="SI39" s="67"/>
      <c r="SJ39" s="67"/>
      <c r="SK39" s="67"/>
      <c r="SL39" s="67"/>
      <c r="SM39" s="67"/>
      <c r="SN39" s="67"/>
      <c r="SO39" s="67"/>
      <c r="SP39" s="67"/>
      <c r="SQ39" s="67"/>
      <c r="SR39" s="67"/>
      <c r="SS39" s="67"/>
      <c r="ST39" s="67"/>
      <c r="SU39" s="67"/>
      <c r="SV39" s="67"/>
      <c r="SW39" s="67"/>
      <c r="SX39" s="67"/>
      <c r="SY39" s="67"/>
      <c r="SZ39" s="67"/>
      <c r="TA39" s="67"/>
      <c r="TB39" s="67"/>
      <c r="TC39" s="67"/>
      <c r="TD39" s="67"/>
      <c r="TE39" s="67"/>
      <c r="TF39" s="67"/>
      <c r="TG39" s="67"/>
      <c r="TH39" s="67"/>
      <c r="TI39" s="67"/>
      <c r="TJ39" s="67"/>
      <c r="TK39" s="67"/>
      <c r="TL39" s="67"/>
      <c r="TM39" s="67"/>
      <c r="TN39" s="67"/>
      <c r="TO39" s="67"/>
      <c r="TP39" s="67"/>
      <c r="TQ39" s="67"/>
      <c r="TR39" s="67"/>
      <c r="TS39" s="67"/>
      <c r="TT39" s="67"/>
      <c r="TU39" s="67"/>
      <c r="TV39" s="67"/>
      <c r="TW39" s="67"/>
      <c r="TX39" s="67"/>
      <c r="TY39" s="67"/>
      <c r="TZ39" s="67"/>
      <c r="UA39" s="67"/>
      <c r="UB39" s="67"/>
      <c r="UC39" s="67"/>
      <c r="UD39" s="67"/>
      <c r="UE39" s="67"/>
      <c r="UF39" s="67"/>
      <c r="UG39" s="67"/>
      <c r="UH39" s="67"/>
      <c r="UI39" s="67"/>
      <c r="UJ39" s="67"/>
      <c r="UK39" s="67"/>
      <c r="UL39" s="67"/>
      <c r="UM39" s="67"/>
      <c r="UN39" s="67"/>
      <c r="UO39" s="67"/>
      <c r="UP39" s="67"/>
      <c r="UQ39" s="67"/>
      <c r="UR39" s="67"/>
      <c r="US39" s="67"/>
      <c r="UT39" s="67"/>
      <c r="UU39" s="67"/>
      <c r="UV39" s="67"/>
      <c r="UW39" s="67"/>
      <c r="UX39" s="67"/>
      <c r="UY39" s="67"/>
      <c r="UZ39" s="67"/>
      <c r="VA39" s="67"/>
      <c r="VB39" s="67"/>
      <c r="VC39" s="67"/>
      <c r="VD39" s="67"/>
      <c r="VE39" s="67"/>
      <c r="VF39" s="67"/>
      <c r="VG39" s="67"/>
      <c r="VH39" s="67"/>
      <c r="VI39" s="67"/>
      <c r="VJ39" s="67"/>
      <c r="VK39" s="67"/>
      <c r="VL39" s="67"/>
      <c r="VM39" s="67"/>
      <c r="VN39" s="67"/>
      <c r="VO39" s="67"/>
      <c r="VP39" s="67"/>
      <c r="VQ39" s="67"/>
      <c r="VR39" s="67"/>
      <c r="VS39" s="67"/>
      <c r="VT39" s="67"/>
      <c r="VU39" s="67"/>
      <c r="VV39" s="67"/>
      <c r="VW39" s="67"/>
      <c r="VX39" s="67"/>
      <c r="VY39" s="67"/>
      <c r="VZ39" s="67"/>
      <c r="WA39" s="67"/>
      <c r="WB39" s="67"/>
      <c r="WC39" s="67"/>
      <c r="WD39" s="67"/>
      <c r="WE39" s="67"/>
      <c r="WF39" s="67"/>
      <c r="WG39" s="67"/>
      <c r="WH39" s="67"/>
      <c r="WI39" s="67"/>
      <c r="WJ39" s="67"/>
      <c r="WK39" s="67"/>
      <c r="WL39" s="67"/>
      <c r="WM39" s="67"/>
      <c r="WN39" s="67"/>
      <c r="WO39" s="67"/>
      <c r="WP39" s="67"/>
      <c r="WQ39" s="67"/>
      <c r="WR39" s="67"/>
      <c r="WS39" s="67"/>
      <c r="WT39" s="67"/>
      <c r="WU39" s="67"/>
      <c r="WV39" s="67"/>
      <c r="WW39" s="67"/>
      <c r="WX39" s="67"/>
      <c r="WY39" s="67"/>
      <c r="WZ39" s="67"/>
      <c r="XA39" s="67"/>
      <c r="XB39" s="67"/>
      <c r="XC39" s="67"/>
      <c r="XD39" s="67"/>
      <c r="XE39" s="67"/>
      <c r="XF39" s="67"/>
      <c r="XG39" s="67"/>
      <c r="XH39" s="67"/>
      <c r="XI39" s="67"/>
      <c r="XJ39" s="67"/>
      <c r="XK39" s="67"/>
      <c r="XL39" s="67"/>
      <c r="XM39" s="67"/>
      <c r="XN39" s="67"/>
      <c r="XO39" s="67"/>
      <c r="XP39" s="67"/>
      <c r="XQ39" s="67"/>
      <c r="XR39" s="67"/>
      <c r="XS39" s="67"/>
      <c r="XT39" s="67"/>
      <c r="XU39" s="67"/>
      <c r="XV39" s="67"/>
      <c r="XW39" s="67"/>
      <c r="XX39" s="67"/>
      <c r="XY39" s="67"/>
      <c r="XZ39" s="67"/>
      <c r="YA39" s="67"/>
      <c r="YB39" s="67"/>
      <c r="YC39" s="67"/>
      <c r="YD39" s="67"/>
      <c r="YE39" s="67"/>
      <c r="YF39" s="67"/>
      <c r="YG39" s="67"/>
      <c r="YH39" s="67"/>
      <c r="YI39" s="67"/>
      <c r="YJ39" s="67"/>
      <c r="YK39" s="67"/>
      <c r="YL39" s="67"/>
      <c r="YM39" s="67"/>
      <c r="YN39" s="67"/>
      <c r="YO39" s="67"/>
      <c r="YP39" s="67"/>
      <c r="YQ39" s="67"/>
      <c r="YR39" s="67"/>
      <c r="YS39" s="67"/>
      <c r="YT39" s="67"/>
      <c r="YU39" s="67"/>
      <c r="YV39" s="67"/>
      <c r="YW39" s="67"/>
      <c r="YX39" s="67"/>
      <c r="YY39" s="67"/>
      <c r="YZ39" s="67"/>
      <c r="ZA39" s="67"/>
      <c r="ZB39" s="67"/>
      <c r="ZC39" s="67"/>
      <c r="ZD39" s="67"/>
      <c r="ZE39" s="67"/>
      <c r="ZF39" s="67"/>
      <c r="ZG39" s="67"/>
      <c r="ZH39" s="67"/>
      <c r="ZI39" s="67"/>
      <c r="ZJ39" s="67"/>
      <c r="ZK39" s="67"/>
      <c r="ZL39" s="67"/>
      <c r="ZM39" s="67"/>
      <c r="ZN39" s="67"/>
      <c r="ZO39" s="67"/>
      <c r="ZP39" s="67"/>
      <c r="ZQ39" s="67"/>
      <c r="ZR39" s="67"/>
      <c r="ZS39" s="67"/>
      <c r="ZT39" s="67"/>
      <c r="ZU39" s="67"/>
      <c r="ZV39" s="67"/>
      <c r="ZW39" s="67"/>
      <c r="ZX39" s="67"/>
      <c r="ZY39" s="67"/>
      <c r="ZZ39" s="67"/>
      <c r="AAA39" s="67"/>
      <c r="AAB39" s="67"/>
    </row>
    <row r="40" spans="1:704" s="57" customFormat="1" ht="21.75" customHeight="1" thickBot="1" x14ac:dyDescent="0.3">
      <c r="A40" s="251">
        <f t="shared" si="18"/>
        <v>37</v>
      </c>
      <c r="B40" s="252" t="s">
        <v>113</v>
      </c>
      <c r="C40" s="252">
        <v>69</v>
      </c>
      <c r="D40" s="252" t="s">
        <v>13</v>
      </c>
      <c r="E40" s="253">
        <v>6000</v>
      </c>
      <c r="F40" s="254">
        <v>2018.57</v>
      </c>
      <c r="G40" s="255"/>
      <c r="H40" s="326">
        <v>1500</v>
      </c>
      <c r="I40" s="327"/>
      <c r="J40" s="327">
        <v>0</v>
      </c>
      <c r="K40" s="328">
        <v>0</v>
      </c>
      <c r="L40" s="298">
        <f t="shared" si="111"/>
        <v>1500</v>
      </c>
      <c r="M40" s="255"/>
      <c r="N40" s="329">
        <v>260</v>
      </c>
      <c r="O40" s="261">
        <f t="shared" si="112"/>
        <v>0.12880405435531095</v>
      </c>
      <c r="P40" s="330">
        <v>80</v>
      </c>
      <c r="Q40" s="261">
        <f t="shared" si="113"/>
        <v>3.9632016724711061E-2</v>
      </c>
      <c r="R40" s="330">
        <v>160</v>
      </c>
      <c r="S40" s="261">
        <f t="shared" si="114"/>
        <v>7.9264033449422122E-2</v>
      </c>
      <c r="T40" s="330">
        <v>302.5</v>
      </c>
      <c r="U40" s="261">
        <f t="shared" si="115"/>
        <v>0.14985856324031369</v>
      </c>
      <c r="V40" s="327">
        <v>0</v>
      </c>
      <c r="W40" s="261">
        <f t="shared" si="116"/>
        <v>0</v>
      </c>
      <c r="X40" s="327">
        <v>155</v>
      </c>
      <c r="Y40" s="263">
        <f t="shared" si="117"/>
        <v>7.6787032404127681E-2</v>
      </c>
      <c r="Z40" s="264">
        <f t="shared" si="96"/>
        <v>957.5</v>
      </c>
      <c r="AA40" s="265">
        <f t="shared" si="118"/>
        <v>0.4743457001738855</v>
      </c>
      <c r="AB40" s="266">
        <v>926.5</v>
      </c>
      <c r="AC40" s="267">
        <f>SUM(AB40-Z40)</f>
        <v>-31</v>
      </c>
      <c r="AD40" s="268">
        <v>861</v>
      </c>
      <c r="AE40" s="267">
        <f>SUM(AD40-Z40)</f>
        <v>-96.5</v>
      </c>
      <c r="AF40" s="331">
        <v>555</v>
      </c>
      <c r="AG40" s="261">
        <f t="shared" si="119"/>
        <v>0.27494711602768296</v>
      </c>
      <c r="AH40" s="327">
        <v>0</v>
      </c>
      <c r="AI40" s="261">
        <f t="shared" si="120"/>
        <v>0</v>
      </c>
      <c r="AJ40" s="327">
        <v>130.6</v>
      </c>
      <c r="AK40" s="261">
        <f t="shared" si="121"/>
        <v>6.4699267303090807E-2</v>
      </c>
      <c r="AL40" s="327">
        <v>156.84</v>
      </c>
      <c r="AM40" s="261">
        <f t="shared" si="122"/>
        <v>7.7698568788796038E-2</v>
      </c>
      <c r="AN40" s="327">
        <v>147</v>
      </c>
      <c r="AO40" s="263">
        <f t="shared" si="123"/>
        <v>7.2823830731656575E-2</v>
      </c>
      <c r="AP40" s="332">
        <f t="shared" si="129"/>
        <v>989.85734495211966</v>
      </c>
      <c r="AQ40" s="265">
        <f t="shared" si="124"/>
        <v>0.49037553562775615</v>
      </c>
      <c r="AR40" s="266">
        <v>895.08</v>
      </c>
      <c r="AS40" s="267">
        <f t="shared" si="161"/>
        <v>-94.77734495211962</v>
      </c>
      <c r="AT40" s="271">
        <v>827</v>
      </c>
      <c r="AU40" s="272">
        <f t="shared" si="162"/>
        <v>-162.85734495211966</v>
      </c>
      <c r="AV40" s="331">
        <v>150</v>
      </c>
      <c r="AW40" s="327"/>
      <c r="AX40" s="333">
        <v>0</v>
      </c>
      <c r="AY40" s="274">
        <f t="shared" si="163"/>
        <v>150</v>
      </c>
      <c r="AZ40" s="275">
        <f t="shared" si="125"/>
        <v>7.431003135883324E-2</v>
      </c>
      <c r="BA40" s="255"/>
      <c r="BB40" s="335">
        <f t="shared" si="133"/>
        <v>2018.57</v>
      </c>
      <c r="BC40" s="299">
        <f t="shared" si="126"/>
        <v>2097.3573449521195</v>
      </c>
      <c r="BD40" s="277">
        <f t="shared" si="132"/>
        <v>302.78550000000001</v>
      </c>
      <c r="BE40" s="336">
        <f t="shared" si="127"/>
        <v>2400.1428449521195</v>
      </c>
      <c r="BF40" s="279">
        <f t="shared" si="38"/>
        <v>-78.787344952119611</v>
      </c>
      <c r="BG40" s="279">
        <f t="shared" si="128"/>
        <v>-381.57284495211957</v>
      </c>
      <c r="BH40" s="280" t="s">
        <v>250</v>
      </c>
      <c r="BI40" s="338">
        <v>500</v>
      </c>
      <c r="BJ40" s="294">
        <v>3</v>
      </c>
      <c r="BK40" s="295">
        <v>5</v>
      </c>
      <c r="BL40" s="296">
        <v>2</v>
      </c>
      <c r="BM40" s="297" t="s">
        <v>248</v>
      </c>
      <c r="BN40" s="68" t="s">
        <v>249</v>
      </c>
      <c r="BO40" s="284">
        <f t="shared" si="40"/>
        <v>37</v>
      </c>
      <c r="BP40" s="252" t="s">
        <v>113</v>
      </c>
      <c r="BQ40" s="252">
        <v>69</v>
      </c>
      <c r="BR40" s="252" t="s">
        <v>13</v>
      </c>
      <c r="BS40" s="253">
        <v>6000</v>
      </c>
      <c r="BT40" s="253">
        <v>2018.57</v>
      </c>
      <c r="BU40" s="189"/>
      <c r="BV40" s="189"/>
      <c r="BW40" s="189"/>
      <c r="BX40" s="189"/>
      <c r="BY40" s="189"/>
      <c r="BZ40" s="189"/>
      <c r="CA40" s="189"/>
      <c r="CB40" s="189"/>
      <c r="CC40" s="189"/>
      <c r="CD40" s="189"/>
      <c r="CE40" s="189"/>
      <c r="CF40" s="189"/>
      <c r="CG40" s="189"/>
      <c r="CH40" s="189"/>
      <c r="CI40" s="189"/>
      <c r="CJ40" s="189"/>
      <c r="CK40" s="189"/>
      <c r="CL40" s="189"/>
      <c r="CM40" s="189"/>
      <c r="CN40" s="189"/>
      <c r="CO40" s="189"/>
      <c r="CP40" s="189"/>
      <c r="CQ40" s="189"/>
      <c r="CR40" s="189"/>
      <c r="CS40" s="189"/>
      <c r="CT40" s="189"/>
      <c r="CU40" s="189"/>
      <c r="CV40" s="189"/>
      <c r="CW40" s="189"/>
      <c r="CX40" s="189"/>
      <c r="CY40" s="189"/>
      <c r="CZ40" s="189"/>
      <c r="DA40" s="189"/>
      <c r="DB40" s="189"/>
      <c r="DC40" s="189"/>
      <c r="DD40" s="189"/>
      <c r="DE40" s="189"/>
      <c r="DF40" s="189"/>
      <c r="DG40" s="189"/>
      <c r="DH40" s="189"/>
      <c r="DI40" s="189"/>
      <c r="DJ40" s="189"/>
      <c r="DK40" s="189"/>
      <c r="DL40" s="189"/>
      <c r="DM40" s="189"/>
      <c r="DN40" s="189"/>
      <c r="DO40" s="189"/>
      <c r="DP40" s="189"/>
      <c r="DQ40" s="189"/>
      <c r="DR40" s="189"/>
      <c r="DS40" s="190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</row>
    <row r="41" spans="1:704" s="56" customFormat="1" ht="21.75" customHeight="1" thickBot="1" x14ac:dyDescent="0.3">
      <c r="A41" s="217">
        <f t="shared" si="18"/>
        <v>38</v>
      </c>
      <c r="B41" s="218" t="s">
        <v>94</v>
      </c>
      <c r="C41" s="218">
        <v>66</v>
      </c>
      <c r="D41" s="218" t="s">
        <v>13</v>
      </c>
      <c r="E41" s="219">
        <v>6000</v>
      </c>
      <c r="F41" s="220">
        <v>2146.7800000000002</v>
      </c>
      <c r="G41" s="286"/>
      <c r="H41" s="345"/>
      <c r="I41" s="346">
        <v>800</v>
      </c>
      <c r="J41" s="346">
        <v>0</v>
      </c>
      <c r="K41" s="347">
        <v>0</v>
      </c>
      <c r="L41" s="287">
        <f t="shared" si="111"/>
        <v>800</v>
      </c>
      <c r="M41" s="286"/>
      <c r="N41" s="348">
        <v>200</v>
      </c>
      <c r="O41" s="226">
        <f t="shared" si="112"/>
        <v>9.3162783331314794E-2</v>
      </c>
      <c r="P41" s="349">
        <v>35</v>
      </c>
      <c r="Q41" s="226">
        <f t="shared" si="113"/>
        <v>1.630348708298009E-2</v>
      </c>
      <c r="R41" s="349">
        <v>42</v>
      </c>
      <c r="S41" s="226">
        <f t="shared" si="114"/>
        <v>1.9564184499576108E-2</v>
      </c>
      <c r="T41" s="349">
        <v>90</v>
      </c>
      <c r="U41" s="226">
        <f t="shared" si="115"/>
        <v>4.1923252499091658E-2</v>
      </c>
      <c r="V41" s="346">
        <v>80</v>
      </c>
      <c r="W41" s="226">
        <f t="shared" si="116"/>
        <v>3.7265113332525919E-2</v>
      </c>
      <c r="X41" s="346">
        <v>50</v>
      </c>
      <c r="Y41" s="228">
        <f t="shared" si="117"/>
        <v>2.3290695832828699E-2</v>
      </c>
      <c r="Z41" s="229">
        <f t="shared" si="96"/>
        <v>497</v>
      </c>
      <c r="AA41" s="230">
        <f t="shared" si="118"/>
        <v>0.23150951657831728</v>
      </c>
      <c r="AB41" s="231">
        <v>926.5</v>
      </c>
      <c r="AC41" s="232">
        <f t="shared" ref="AC41:AC43" si="164">SUM(AB41-Z41)</f>
        <v>429.5</v>
      </c>
      <c r="AD41" s="233">
        <v>861</v>
      </c>
      <c r="AE41" s="232">
        <f t="shared" ref="AE41:AE43" si="165">SUM(AD41-Z41)</f>
        <v>364</v>
      </c>
      <c r="AF41" s="350">
        <v>615</v>
      </c>
      <c r="AG41" s="226">
        <f t="shared" si="119"/>
        <v>0.28647555874379299</v>
      </c>
      <c r="AH41" s="346">
        <v>50</v>
      </c>
      <c r="AI41" s="226">
        <f t="shared" si="120"/>
        <v>2.3290695832828699E-2</v>
      </c>
      <c r="AJ41" s="346">
        <v>121</v>
      </c>
      <c r="AK41" s="226">
        <f t="shared" si="121"/>
        <v>5.6363483915445454E-2</v>
      </c>
      <c r="AL41" s="346">
        <v>44.22</v>
      </c>
      <c r="AM41" s="226">
        <f t="shared" si="122"/>
        <v>2.05982913945537E-2</v>
      </c>
      <c r="AN41" s="346">
        <v>0</v>
      </c>
      <c r="AO41" s="228">
        <f t="shared" si="123"/>
        <v>0</v>
      </c>
      <c r="AP41" s="351">
        <f t="shared" si="129"/>
        <v>830.60672802988665</v>
      </c>
      <c r="AQ41" s="230">
        <f t="shared" si="124"/>
        <v>0.38690817318490323</v>
      </c>
      <c r="AR41" s="231">
        <v>895.08</v>
      </c>
      <c r="AS41" s="232">
        <f t="shared" si="161"/>
        <v>64.473271970113387</v>
      </c>
      <c r="AT41" s="236">
        <v>827</v>
      </c>
      <c r="AU41" s="237">
        <f t="shared" si="162"/>
        <v>-3.6067280298866535</v>
      </c>
      <c r="AV41" s="350"/>
      <c r="AW41" s="346">
        <v>53.95</v>
      </c>
      <c r="AX41" s="352">
        <v>0</v>
      </c>
      <c r="AY41" s="239">
        <f t="shared" si="163"/>
        <v>53.95</v>
      </c>
      <c r="AZ41" s="240">
        <f t="shared" si="125"/>
        <v>2.5130660803622168E-2</v>
      </c>
      <c r="BA41" s="286"/>
      <c r="BB41" s="288">
        <f t="shared" si="133"/>
        <v>2146.7800000000002</v>
      </c>
      <c r="BC41" s="289">
        <f t="shared" si="126"/>
        <v>1381.5567280298867</v>
      </c>
      <c r="BD41" s="312">
        <f t="shared" si="132"/>
        <v>322.01700000000005</v>
      </c>
      <c r="BE41" s="353">
        <f t="shared" si="127"/>
        <v>1703.5737280298868</v>
      </c>
      <c r="BF41" s="243">
        <f t="shared" si="38"/>
        <v>765.2232719701135</v>
      </c>
      <c r="BG41" s="243">
        <f t="shared" si="128"/>
        <v>443.20627197011345</v>
      </c>
      <c r="BH41" s="244" t="s">
        <v>265</v>
      </c>
      <c r="BI41" s="354">
        <v>0</v>
      </c>
      <c r="BJ41" s="290">
        <v>2</v>
      </c>
      <c r="BK41" s="291">
        <v>0</v>
      </c>
      <c r="BL41" s="292">
        <v>0</v>
      </c>
      <c r="BM41" s="293" t="s">
        <v>167</v>
      </c>
      <c r="BN41" s="206" t="s">
        <v>266</v>
      </c>
      <c r="BO41" s="250">
        <f t="shared" si="40"/>
        <v>38</v>
      </c>
      <c r="BP41" s="218" t="s">
        <v>94</v>
      </c>
      <c r="BQ41" s="218">
        <v>66</v>
      </c>
      <c r="BR41" s="218" t="s">
        <v>13</v>
      </c>
      <c r="BS41" s="219">
        <v>6000</v>
      </c>
      <c r="BT41" s="219">
        <v>2146.7800000000002</v>
      </c>
      <c r="BU41" s="189"/>
      <c r="BV41" s="189"/>
      <c r="BW41" s="189"/>
      <c r="BX41" s="189"/>
      <c r="BY41" s="189"/>
      <c r="BZ41" s="189"/>
      <c r="CA41" s="189"/>
      <c r="CB41" s="189"/>
      <c r="CC41" s="189"/>
      <c r="CD41" s="189"/>
      <c r="CE41" s="189"/>
      <c r="CF41" s="189"/>
      <c r="CG41" s="189"/>
      <c r="CH41" s="189"/>
      <c r="CI41" s="189"/>
      <c r="CJ41" s="189"/>
      <c r="CK41" s="189"/>
      <c r="CL41" s="189"/>
      <c r="CM41" s="189"/>
      <c r="CN41" s="189"/>
      <c r="CO41" s="189"/>
      <c r="CP41" s="189"/>
      <c r="CQ41" s="189"/>
      <c r="CR41" s="189"/>
      <c r="CS41" s="189"/>
      <c r="CT41" s="189"/>
      <c r="CU41" s="189"/>
      <c r="CV41" s="189"/>
      <c r="CW41" s="189"/>
      <c r="CX41" s="189"/>
      <c r="CY41" s="189"/>
      <c r="CZ41" s="189"/>
      <c r="DA41" s="189"/>
      <c r="DB41" s="189"/>
      <c r="DC41" s="189"/>
      <c r="DD41" s="189"/>
      <c r="DE41" s="189"/>
      <c r="DF41" s="189"/>
      <c r="DG41" s="189"/>
      <c r="DH41" s="189"/>
      <c r="DI41" s="189"/>
      <c r="DJ41" s="189"/>
      <c r="DK41" s="189"/>
      <c r="DL41" s="189"/>
      <c r="DM41" s="189"/>
      <c r="DN41" s="189"/>
      <c r="DO41" s="189"/>
      <c r="DP41" s="189"/>
      <c r="DQ41" s="189"/>
      <c r="DR41" s="189"/>
      <c r="DS41" s="190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</row>
    <row r="42" spans="1:704" s="57" customFormat="1" ht="21.75" customHeight="1" thickBot="1" x14ac:dyDescent="0.3">
      <c r="A42" s="251">
        <f t="shared" si="18"/>
        <v>39</v>
      </c>
      <c r="B42" s="252" t="s">
        <v>94</v>
      </c>
      <c r="C42" s="252">
        <v>76</v>
      </c>
      <c r="D42" s="252" t="s">
        <v>153</v>
      </c>
      <c r="E42" s="253">
        <v>6000</v>
      </c>
      <c r="F42" s="254">
        <v>1822</v>
      </c>
      <c r="G42" s="255"/>
      <c r="H42" s="326"/>
      <c r="I42" s="327">
        <v>5000</v>
      </c>
      <c r="J42" s="327">
        <v>0</v>
      </c>
      <c r="K42" s="328">
        <v>0</v>
      </c>
      <c r="L42" s="298">
        <f t="shared" si="111"/>
        <v>5000</v>
      </c>
      <c r="M42" s="255"/>
      <c r="N42" s="329">
        <v>350</v>
      </c>
      <c r="O42" s="261">
        <f t="shared" si="112"/>
        <v>0.19209659714599342</v>
      </c>
      <c r="P42" s="330">
        <v>56</v>
      </c>
      <c r="Q42" s="261">
        <f t="shared" si="113"/>
        <v>3.0735455543358946E-2</v>
      </c>
      <c r="R42" s="330">
        <v>50</v>
      </c>
      <c r="S42" s="261">
        <f t="shared" si="114"/>
        <v>2.7442371020856202E-2</v>
      </c>
      <c r="T42" s="330">
        <v>80</v>
      </c>
      <c r="U42" s="261">
        <f t="shared" si="115"/>
        <v>4.3907793633369926E-2</v>
      </c>
      <c r="V42" s="327">
        <v>150</v>
      </c>
      <c r="W42" s="261">
        <f t="shared" si="116"/>
        <v>8.232711306256861E-2</v>
      </c>
      <c r="X42" s="327">
        <v>50</v>
      </c>
      <c r="Y42" s="263">
        <f t="shared" si="117"/>
        <v>2.7442371020856202E-2</v>
      </c>
      <c r="Z42" s="264">
        <f t="shared" si="96"/>
        <v>736</v>
      </c>
      <c r="AA42" s="265">
        <f t="shared" si="118"/>
        <v>0.40395170142700332</v>
      </c>
      <c r="AB42" s="266">
        <v>926.5</v>
      </c>
      <c r="AC42" s="267">
        <f t="shared" si="164"/>
        <v>190.5</v>
      </c>
      <c r="AD42" s="268">
        <v>861</v>
      </c>
      <c r="AE42" s="267">
        <f t="shared" si="165"/>
        <v>125</v>
      </c>
      <c r="AF42" s="331">
        <v>462</v>
      </c>
      <c r="AG42" s="261">
        <f t="shared" si="119"/>
        <v>0.25356750823271129</v>
      </c>
      <c r="AH42" s="327">
        <v>0</v>
      </c>
      <c r="AI42" s="261">
        <f t="shared" si="120"/>
        <v>0</v>
      </c>
      <c r="AJ42" s="327">
        <v>76</v>
      </c>
      <c r="AK42" s="261">
        <f t="shared" si="121"/>
        <v>4.1712403951701428E-2</v>
      </c>
      <c r="AL42" s="327">
        <v>132</v>
      </c>
      <c r="AM42" s="261">
        <f t="shared" si="122"/>
        <v>7.2447859495060371E-2</v>
      </c>
      <c r="AN42" s="327">
        <v>0</v>
      </c>
      <c r="AO42" s="263">
        <f t="shared" si="123"/>
        <v>0</v>
      </c>
      <c r="AP42" s="332">
        <f t="shared" si="129"/>
        <v>670.36772777167937</v>
      </c>
      <c r="AQ42" s="265">
        <f t="shared" si="124"/>
        <v>0.36792959811837506</v>
      </c>
      <c r="AR42" s="266">
        <v>895.08</v>
      </c>
      <c r="AS42" s="267">
        <f t="shared" ref="AS42:AS43" si="166">SUM(AR42-AP42)</f>
        <v>224.71227222832067</v>
      </c>
      <c r="AT42" s="271">
        <v>827</v>
      </c>
      <c r="AU42" s="272">
        <f t="shared" ref="AU42:AU43" si="167">SUM(AT42-AP42)</f>
        <v>156.63227222832063</v>
      </c>
      <c r="AV42" s="331"/>
      <c r="AW42" s="327">
        <v>155</v>
      </c>
      <c r="AX42" s="333">
        <v>0</v>
      </c>
      <c r="AY42" s="274">
        <f t="shared" si="163"/>
        <v>155</v>
      </c>
      <c r="AZ42" s="275">
        <f t="shared" si="125"/>
        <v>8.5071350164654225E-2</v>
      </c>
      <c r="BA42" s="255"/>
      <c r="BB42" s="335">
        <f t="shared" si="133"/>
        <v>1822</v>
      </c>
      <c r="BC42" s="299">
        <f t="shared" si="126"/>
        <v>1561.3677277716793</v>
      </c>
      <c r="BD42" s="277">
        <f t="shared" si="132"/>
        <v>273.3</v>
      </c>
      <c r="BE42" s="336">
        <f t="shared" si="127"/>
        <v>1834.6677277716792</v>
      </c>
      <c r="BF42" s="279">
        <f t="shared" si="38"/>
        <v>260.63227222832074</v>
      </c>
      <c r="BG42" s="279">
        <f t="shared" si="128"/>
        <v>-12.66772777167921</v>
      </c>
      <c r="BH42" s="280" t="s">
        <v>251</v>
      </c>
      <c r="BI42" s="338">
        <v>500</v>
      </c>
      <c r="BJ42" s="294">
        <v>7</v>
      </c>
      <c r="BK42" s="295">
        <v>6</v>
      </c>
      <c r="BL42" s="296">
        <v>0</v>
      </c>
      <c r="BM42" s="297" t="s">
        <v>167</v>
      </c>
      <c r="BN42" s="68" t="s">
        <v>252</v>
      </c>
      <c r="BO42" s="284">
        <f t="shared" si="40"/>
        <v>39</v>
      </c>
      <c r="BP42" s="252" t="s">
        <v>94</v>
      </c>
      <c r="BQ42" s="252">
        <v>76</v>
      </c>
      <c r="BR42" s="252" t="s">
        <v>153</v>
      </c>
      <c r="BS42" s="253">
        <v>6000</v>
      </c>
      <c r="BT42" s="253">
        <v>1822</v>
      </c>
      <c r="BU42" s="189"/>
      <c r="BV42" s="189"/>
      <c r="BW42" s="189"/>
      <c r="BX42" s="189"/>
      <c r="BY42" s="189"/>
      <c r="BZ42" s="189"/>
      <c r="CA42" s="189"/>
      <c r="CB42" s="189"/>
      <c r="CC42" s="189"/>
      <c r="CD42" s="189"/>
      <c r="CE42" s="189"/>
      <c r="CF42" s="189"/>
      <c r="CG42" s="189"/>
      <c r="CH42" s="189"/>
      <c r="CI42" s="189"/>
      <c r="CJ42" s="189"/>
      <c r="CK42" s="189"/>
      <c r="CL42" s="189"/>
      <c r="CM42" s="189"/>
      <c r="CN42" s="189"/>
      <c r="CO42" s="189"/>
      <c r="CP42" s="189"/>
      <c r="CQ42" s="189"/>
      <c r="CR42" s="189"/>
      <c r="CS42" s="189"/>
      <c r="CT42" s="189"/>
      <c r="CU42" s="189"/>
      <c r="CV42" s="189"/>
      <c r="CW42" s="189"/>
      <c r="CX42" s="189"/>
      <c r="CY42" s="189"/>
      <c r="CZ42" s="189"/>
      <c r="DA42" s="189"/>
      <c r="DB42" s="189"/>
      <c r="DC42" s="189"/>
      <c r="DD42" s="189"/>
      <c r="DE42" s="189"/>
      <c r="DF42" s="189"/>
      <c r="DG42" s="189"/>
      <c r="DH42" s="189"/>
      <c r="DI42" s="189"/>
      <c r="DJ42" s="189"/>
      <c r="DK42" s="189"/>
      <c r="DL42" s="189"/>
      <c r="DM42" s="189"/>
      <c r="DN42" s="189"/>
      <c r="DO42" s="189"/>
      <c r="DP42" s="189"/>
      <c r="DQ42" s="189"/>
      <c r="DR42" s="189"/>
      <c r="DS42" s="190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</row>
    <row r="43" spans="1:704" s="56" customFormat="1" ht="21.75" customHeight="1" thickBot="1" x14ac:dyDescent="0.3">
      <c r="A43" s="217">
        <f t="shared" si="18"/>
        <v>40</v>
      </c>
      <c r="B43" s="218" t="s">
        <v>113</v>
      </c>
      <c r="C43" s="218">
        <v>65</v>
      </c>
      <c r="D43" s="218" t="s">
        <v>13</v>
      </c>
      <c r="E43" s="219">
        <v>6000</v>
      </c>
      <c r="F43" s="220">
        <v>2030</v>
      </c>
      <c r="G43" s="286"/>
      <c r="H43" s="345"/>
      <c r="I43" s="346"/>
      <c r="J43" s="346">
        <v>0</v>
      </c>
      <c r="K43" s="347">
        <v>0</v>
      </c>
      <c r="L43" s="287">
        <f t="shared" si="111"/>
        <v>0</v>
      </c>
      <c r="M43" s="286"/>
      <c r="N43" s="348">
        <v>320</v>
      </c>
      <c r="O43" s="226">
        <f t="shared" si="112"/>
        <v>0.15763546798029557</v>
      </c>
      <c r="P43" s="349">
        <v>80</v>
      </c>
      <c r="Q43" s="226">
        <f t="shared" si="113"/>
        <v>3.9408866995073892E-2</v>
      </c>
      <c r="R43" s="349">
        <v>97</v>
      </c>
      <c r="S43" s="226">
        <f t="shared" si="114"/>
        <v>4.7783251231527095E-2</v>
      </c>
      <c r="T43" s="349">
        <v>60</v>
      </c>
      <c r="U43" s="226">
        <f t="shared" si="115"/>
        <v>2.9556650246305417E-2</v>
      </c>
      <c r="V43" s="346">
        <v>50</v>
      </c>
      <c r="W43" s="226">
        <f t="shared" si="116"/>
        <v>2.4630541871921183E-2</v>
      </c>
      <c r="X43" s="346">
        <v>40</v>
      </c>
      <c r="Y43" s="228">
        <f t="shared" si="117"/>
        <v>1.9704433497536946E-2</v>
      </c>
      <c r="Z43" s="357">
        <f t="shared" si="96"/>
        <v>647</v>
      </c>
      <c r="AA43" s="230">
        <f t="shared" si="118"/>
        <v>0.31871921182266011</v>
      </c>
      <c r="AB43" s="231">
        <v>926.5</v>
      </c>
      <c r="AC43" s="232">
        <f t="shared" si="164"/>
        <v>279.5</v>
      </c>
      <c r="AD43" s="233">
        <v>861</v>
      </c>
      <c r="AE43" s="232">
        <f t="shared" si="165"/>
        <v>214</v>
      </c>
      <c r="AF43" s="350">
        <v>500</v>
      </c>
      <c r="AG43" s="226">
        <f t="shared" si="119"/>
        <v>0.24630541871921183</v>
      </c>
      <c r="AH43" s="346">
        <v>63.75</v>
      </c>
      <c r="AI43" s="226">
        <f t="shared" si="120"/>
        <v>3.1403940886699511E-2</v>
      </c>
      <c r="AJ43" s="346">
        <v>26.71</v>
      </c>
      <c r="AK43" s="228">
        <f t="shared" si="121"/>
        <v>1.3157635467980296E-2</v>
      </c>
      <c r="AL43" s="222">
        <v>97</v>
      </c>
      <c r="AM43" s="358">
        <f t="shared" si="122"/>
        <v>4.7783251231527095E-2</v>
      </c>
      <c r="AN43" s="345">
        <v>0</v>
      </c>
      <c r="AO43" s="228">
        <f t="shared" si="123"/>
        <v>0</v>
      </c>
      <c r="AP43" s="351">
        <f t="shared" si="129"/>
        <v>687.79865024630544</v>
      </c>
      <c r="AQ43" s="230">
        <f t="shared" si="124"/>
        <v>0.33881706908685</v>
      </c>
      <c r="AR43" s="231">
        <v>895.08</v>
      </c>
      <c r="AS43" s="232">
        <f t="shared" si="166"/>
        <v>207.2813497536946</v>
      </c>
      <c r="AT43" s="236">
        <v>827</v>
      </c>
      <c r="AU43" s="237">
        <f t="shared" si="167"/>
        <v>139.20134975369456</v>
      </c>
      <c r="AV43" s="359"/>
      <c r="AW43" s="360"/>
      <c r="AX43" s="361"/>
      <c r="AY43" s="309">
        <f t="shared" si="163"/>
        <v>0</v>
      </c>
      <c r="AZ43" s="310">
        <f t="shared" si="125"/>
        <v>0</v>
      </c>
      <c r="BA43" s="286"/>
      <c r="BB43" s="288">
        <f t="shared" si="133"/>
        <v>2030</v>
      </c>
      <c r="BC43" s="289">
        <f t="shared" si="126"/>
        <v>1334.7986502463054</v>
      </c>
      <c r="BD43" s="312">
        <f t="shared" si="132"/>
        <v>304.5</v>
      </c>
      <c r="BE43" s="353">
        <f t="shared" si="127"/>
        <v>1639.2986502463054</v>
      </c>
      <c r="BF43" s="243">
        <f t="shared" si="38"/>
        <v>695.20134975369456</v>
      </c>
      <c r="BG43" s="243">
        <f t="shared" si="128"/>
        <v>390.70134975369456</v>
      </c>
      <c r="BH43" s="244" t="s">
        <v>265</v>
      </c>
      <c r="BI43" s="354">
        <v>500</v>
      </c>
      <c r="BJ43" s="290">
        <v>3</v>
      </c>
      <c r="BK43" s="362">
        <v>4</v>
      </c>
      <c r="BL43" s="292"/>
      <c r="BM43" s="293" t="s">
        <v>267</v>
      </c>
      <c r="BN43" s="206" t="s">
        <v>268</v>
      </c>
      <c r="BO43" s="250">
        <f t="shared" si="40"/>
        <v>40</v>
      </c>
      <c r="BP43" s="218" t="s">
        <v>113</v>
      </c>
      <c r="BQ43" s="218">
        <v>65</v>
      </c>
      <c r="BR43" s="218" t="s">
        <v>13</v>
      </c>
      <c r="BS43" s="219">
        <v>6000</v>
      </c>
      <c r="BT43" s="219">
        <v>2030</v>
      </c>
      <c r="BU43" s="189"/>
      <c r="BV43" s="189"/>
      <c r="BW43" s="189"/>
      <c r="BX43" s="189"/>
      <c r="BY43" s="189"/>
      <c r="BZ43" s="189"/>
      <c r="CA43" s="189"/>
      <c r="CB43" s="189"/>
      <c r="CC43" s="189"/>
      <c r="CD43" s="189"/>
      <c r="CE43" s="189"/>
      <c r="CF43" s="189"/>
      <c r="CG43" s="189"/>
      <c r="CH43" s="189"/>
      <c r="CI43" s="189"/>
      <c r="CJ43" s="189"/>
      <c r="CK43" s="189"/>
      <c r="CL43" s="189"/>
      <c r="CM43" s="189"/>
      <c r="CN43" s="189"/>
      <c r="CO43" s="189"/>
      <c r="CP43" s="189"/>
      <c r="CQ43" s="189"/>
      <c r="CR43" s="189"/>
      <c r="CS43" s="189"/>
      <c r="CT43" s="189"/>
      <c r="CU43" s="189"/>
      <c r="CV43" s="189"/>
      <c r="CW43" s="189"/>
      <c r="CX43" s="189"/>
      <c r="CY43" s="189"/>
      <c r="CZ43" s="189"/>
      <c r="DA43" s="189"/>
      <c r="DB43" s="189"/>
      <c r="DC43" s="189"/>
      <c r="DD43" s="189"/>
      <c r="DE43" s="189"/>
      <c r="DF43" s="189"/>
      <c r="DG43" s="189"/>
      <c r="DH43" s="189"/>
      <c r="DI43" s="189"/>
      <c r="DJ43" s="189"/>
      <c r="DK43" s="189"/>
      <c r="DL43" s="189"/>
      <c r="DM43" s="189"/>
      <c r="DN43" s="189"/>
      <c r="DO43" s="189"/>
      <c r="DP43" s="189"/>
      <c r="DQ43" s="189"/>
      <c r="DR43" s="189"/>
      <c r="DS43" s="190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</row>
    <row r="44" spans="1:704" s="2" customFormat="1" ht="21.75" customHeight="1" x14ac:dyDescent="0.25">
      <c r="A44" s="363" t="s">
        <v>149</v>
      </c>
      <c r="B44" s="364" t="s">
        <v>269</v>
      </c>
      <c r="C44" s="365" t="s">
        <v>307</v>
      </c>
      <c r="D44" s="528" t="s">
        <v>314</v>
      </c>
      <c r="E44" s="535" t="s">
        <v>262</v>
      </c>
      <c r="F44" s="530">
        <f>SUM(F11:F43)/33</f>
        <v>1875.5969696969696</v>
      </c>
      <c r="G44" s="368"/>
      <c r="H44" s="369" t="s">
        <v>275</v>
      </c>
      <c r="I44" s="370" t="s">
        <v>275</v>
      </c>
      <c r="J44" s="370" t="s">
        <v>289</v>
      </c>
      <c r="K44" s="371" t="s">
        <v>274</v>
      </c>
      <c r="L44" s="372" t="s">
        <v>277</v>
      </c>
      <c r="M44" s="368"/>
      <c r="N44" s="369" t="s">
        <v>293</v>
      </c>
      <c r="O44" s="373">
        <f>SUM(N45/F44)</f>
        <v>0.15179005633761858</v>
      </c>
      <c r="P44" s="374" t="s">
        <v>298</v>
      </c>
      <c r="Q44" s="373">
        <f>SUM(P45/F44)</f>
        <v>3.8032335563465046E-2</v>
      </c>
      <c r="R44" s="374" t="s">
        <v>293</v>
      </c>
      <c r="S44" s="373">
        <f>SUM(R45/F44)</f>
        <v>4.4899482508195372E-2</v>
      </c>
      <c r="T44" s="374" t="s">
        <v>298</v>
      </c>
      <c r="U44" s="373">
        <f>SUM(T45/F44)</f>
        <v>6.3757478427070496E-2</v>
      </c>
      <c r="V44" s="374" t="s">
        <v>299</v>
      </c>
      <c r="W44" s="373">
        <f>SUM(V45/F44)</f>
        <v>4.7410546273938453E-2</v>
      </c>
      <c r="X44" s="374" t="s">
        <v>300</v>
      </c>
      <c r="Y44" s="375">
        <f>SUM(X45/F44)</f>
        <v>5.8013796011613279E-2</v>
      </c>
      <c r="Z44" s="376" t="s">
        <v>293</v>
      </c>
      <c r="AA44" s="377">
        <f>SUM(Z45/F44)</f>
        <v>0.34435500939498859</v>
      </c>
      <c r="AB44" s="378"/>
      <c r="AC44" s="376" t="s">
        <v>293</v>
      </c>
      <c r="AD44" s="379"/>
      <c r="AE44" s="380" t="s">
        <v>293</v>
      </c>
      <c r="AF44" s="381" t="s">
        <v>294</v>
      </c>
      <c r="AG44" s="382">
        <f>SUM(AF45/F44)</f>
        <v>0.3055543293430148</v>
      </c>
      <c r="AH44" s="383" t="s">
        <v>295</v>
      </c>
      <c r="AI44" s="384">
        <f>SUM(AH45/F44)</f>
        <v>4.8561538790881931E-2</v>
      </c>
      <c r="AJ44" s="385" t="s">
        <v>296</v>
      </c>
      <c r="AK44" s="386">
        <f>SUM(AJ45/F44)</f>
        <v>5.2808749765940077E-2</v>
      </c>
      <c r="AL44" s="383" t="s">
        <v>296</v>
      </c>
      <c r="AM44" s="387">
        <f>SUM(AL45/F44)</f>
        <v>7.1163181873463294E-2</v>
      </c>
      <c r="AN44" s="385" t="s">
        <v>297</v>
      </c>
      <c r="AO44" s="384">
        <f>SUM(AN45/F44)</f>
        <v>3.3115949170614535E-2</v>
      </c>
      <c r="AP44" s="385" t="s">
        <v>293</v>
      </c>
      <c r="AQ44" s="388">
        <f>SUM(AP45/F44)</f>
        <v>0.47747840396531255</v>
      </c>
      <c r="AR44" s="389"/>
      <c r="AS44" s="389"/>
      <c r="AT44" s="389"/>
      <c r="AU44" s="390"/>
      <c r="AV44" s="391" t="s">
        <v>279</v>
      </c>
      <c r="AW44" s="392" t="s">
        <v>279</v>
      </c>
      <c r="AX44" s="392" t="s">
        <v>280</v>
      </c>
      <c r="AY44" s="392" t="s">
        <v>281</v>
      </c>
      <c r="AZ44" s="393">
        <f>SUM(AY45/F44)</f>
        <v>0.10488186656800448</v>
      </c>
      <c r="BA44" s="394"/>
      <c r="BB44" s="372" t="s">
        <v>282</v>
      </c>
      <c r="BC44" s="372" t="s">
        <v>282</v>
      </c>
      <c r="BD44" s="372" t="s">
        <v>282</v>
      </c>
      <c r="BE44" s="372" t="s">
        <v>282</v>
      </c>
      <c r="BF44" s="372" t="s">
        <v>282</v>
      </c>
      <c r="BG44" s="372" t="s">
        <v>282</v>
      </c>
      <c r="BH44" s="395" t="s">
        <v>287</v>
      </c>
      <c r="BI44" s="372" t="s">
        <v>282</v>
      </c>
      <c r="BJ44" s="372" t="s">
        <v>282</v>
      </c>
      <c r="BK44" s="372" t="s">
        <v>283</v>
      </c>
      <c r="BL44" s="372" t="s">
        <v>284</v>
      </c>
      <c r="BM44" s="396" t="s">
        <v>285</v>
      </c>
      <c r="BN44" s="397" t="s">
        <v>311</v>
      </c>
      <c r="BO44" s="398" t="s">
        <v>149</v>
      </c>
      <c r="BP44" s="364" t="s">
        <v>269</v>
      </c>
      <c r="BQ44" s="399">
        <f>SUM(BQ11+BQ12+BQ13+BQ14+BQ15+BQ16+BQ17+BQ18+BQ19+BQ20+BQ21+BQ22+BQ23+BQ24+BQ25+BQ26+BQ27+BQ28+BQ29+BQ30+BQ31+BQ32+BQ33+BQ34+BQ35+BQ36+BQ37+BQ38+BQ39+BQ40+BQ41+BQ42+BQ43)/33</f>
        <v>70.36363636363636</v>
      </c>
      <c r="BR44" s="366" t="s">
        <v>288</v>
      </c>
      <c r="BS44" s="65" t="s">
        <v>262</v>
      </c>
      <c r="BT44" s="367">
        <f>SUM(BT11:BT43)/33</f>
        <v>1875.5969696969696</v>
      </c>
      <c r="BU44" s="400"/>
      <c r="BV44" s="400"/>
      <c r="BW44" s="400"/>
      <c r="BX44" s="400"/>
      <c r="BY44" s="400"/>
      <c r="BZ44" s="400"/>
      <c r="CA44" s="400"/>
      <c r="CB44" s="400"/>
      <c r="CC44" s="400"/>
      <c r="CD44" s="400"/>
      <c r="CE44" s="400"/>
      <c r="CF44" s="400"/>
      <c r="CG44" s="400"/>
      <c r="CH44" s="400"/>
      <c r="CI44" s="400"/>
      <c r="CJ44" s="400"/>
      <c r="CK44" s="400"/>
      <c r="CL44" s="400"/>
      <c r="CM44" s="400"/>
      <c r="CN44" s="400"/>
      <c r="CO44" s="400"/>
      <c r="CP44" s="400"/>
      <c r="CQ44" s="400"/>
      <c r="CR44" s="400"/>
      <c r="CS44" s="400"/>
      <c r="CT44" s="400"/>
      <c r="CU44" s="400"/>
      <c r="CV44" s="400"/>
      <c r="CW44" s="400"/>
      <c r="CX44" s="400"/>
      <c r="CY44" s="400"/>
      <c r="CZ44" s="400"/>
      <c r="DA44" s="400"/>
      <c r="DB44" s="400"/>
      <c r="DC44" s="400"/>
      <c r="DD44" s="400"/>
      <c r="DE44" s="400"/>
      <c r="DF44" s="400"/>
      <c r="DG44" s="400"/>
      <c r="DH44" s="400"/>
      <c r="DI44" s="400"/>
      <c r="DJ44" s="400"/>
      <c r="DK44" s="400"/>
      <c r="DL44" s="400"/>
      <c r="DM44" s="400"/>
      <c r="DN44" s="400"/>
      <c r="DO44" s="400"/>
      <c r="DP44" s="400"/>
      <c r="DQ44" s="400"/>
      <c r="DR44" s="400"/>
      <c r="DS44" s="401"/>
    </row>
    <row r="45" spans="1:704" s="2" customFormat="1" ht="40.5" customHeight="1" thickBot="1" x14ac:dyDescent="0.3">
      <c r="A45" s="515"/>
      <c r="B45" s="430" t="s">
        <v>258</v>
      </c>
      <c r="C45" s="516" t="s">
        <v>309</v>
      </c>
      <c r="D45" s="529" t="s">
        <v>306</v>
      </c>
      <c r="E45" s="533" t="s">
        <v>263</v>
      </c>
      <c r="F45" s="531">
        <v>1785</v>
      </c>
      <c r="G45" s="430"/>
      <c r="H45" s="433">
        <f>SUM(H11+H16+H18+H19+H21+H24+H25+H26+H28+H33+H34+H40)/12</f>
        <v>9678.875</v>
      </c>
      <c r="I45" s="434">
        <f>SUM(I11+I12+I16+I22+I24+I25+I32+I33+I34+I39+I41+I42)/12</f>
        <v>3828.3891666666664</v>
      </c>
      <c r="J45" s="434">
        <f>SUM(J16+J19+J33+J34+J37)/5</f>
        <v>909.42800000000011</v>
      </c>
      <c r="K45" s="517">
        <v>51000</v>
      </c>
      <c r="L45" s="413">
        <f>SUM(L11+L12+L16+L18+L19+L21+L22+L24+L25+L26+L28+L32+L33+L34+L37+L39+L40+L41+L42)/19</f>
        <v>11454.437368421053</v>
      </c>
      <c r="M45" s="430"/>
      <c r="N45" s="433">
        <f>SUM(N11+N12+N13+N14+N15+N16+N17+N18+N19+N20+N21+N22+N23+N24+N25+N26+N27+N28+N29+N30+N31+N32+N33+N34+N35+N36+N37+N38+N39+N40+N41+N42+N43)/33</f>
        <v>284.69696969696969</v>
      </c>
      <c r="O45" s="437"/>
      <c r="P45" s="434">
        <f>SUM(P11+P12+P13+P14+P15+P16+P17+P18+P19+P20+P21+P22+P23+P24+P26+P27+P29+P30+P31+P32+P33+P34+P35+P36+P37+P39+P40+P41+P42+P43)/30</f>
        <v>71.333333333333329</v>
      </c>
      <c r="Q45" s="437"/>
      <c r="R45" s="434">
        <f>SUM(R11+R12+R13+R14+R15+R16+R17+R18+R19+R20+R21+R22+R23+R24+R25+R26+R27+R28+R29+R30+R31+R32+R33+R34+R35+R36+R37+R38+R39+R40+R41+R42+R43)/33</f>
        <v>84.213333333333338</v>
      </c>
      <c r="S45" s="437"/>
      <c r="T45" s="434">
        <f>SUM(T11+T12+T13+T14+T15+T16+T17+T18+T19+T20+T21+T22+T23+T24+T25+T26+T27+T28+T29+T30+T31+T32+T33+T34+T35+T36+T37+T38+T39+T40+T41+T42+T43)/30</f>
        <v>119.58333333333333</v>
      </c>
      <c r="U45" s="437"/>
      <c r="V45" s="434">
        <f>SUM(V22+V25+V30+V31+V32+V33+V36+V37+V38+V39+V41+V42+V43)/13</f>
        <v>88.92307692307692</v>
      </c>
      <c r="W45" s="437"/>
      <c r="X45" s="434">
        <f>SUM(X11+X15+X16+X19+X20+X21+X23+X24+X26+X27+X28+X33+X35+X37+X38+X39+X40+X41+X42+X43)/20</f>
        <v>108.8105</v>
      </c>
      <c r="Y45" s="518"/>
      <c r="Z45" s="407">
        <f>SUM(Z11:Z43)/33</f>
        <v>645.87121212121212</v>
      </c>
      <c r="AA45" s="440"/>
      <c r="AB45" s="441"/>
      <c r="AC45" s="407">
        <f>SUM(AC11:AC43)/33</f>
        <v>280.62878787878788</v>
      </c>
      <c r="AD45" s="519"/>
      <c r="AE45" s="443">
        <f>SUM(AE11:AE43)/33</f>
        <v>215.12878787878788</v>
      </c>
      <c r="AF45" s="403">
        <f>SUM(AF11+AF12+AF13+AF14+AF15+AF16+AF17+AF18+AF19+AF20+AF21+AF22+AF23+AF24+AF25+AF26+AF28+AF29+AF30+AF31+AF32+AF34+AF35+AF36+AF37+AF38+AF39+AF40+AF41+AF42+AF43)/31</f>
        <v>573.09677419354841</v>
      </c>
      <c r="AG45" s="404"/>
      <c r="AH45" s="405">
        <f>SUM(AH11+AH13+AH14+AH15+AH16+AH21+AH22+AH23+AH24+AH28+AH30+AH32+AH35+AH37+AH41+AH43)/16</f>
        <v>91.081874999999997</v>
      </c>
      <c r="AI45" s="406"/>
      <c r="AJ45" s="407">
        <f>SUM(AJ11+AJ12+AJ13+AJ14+AJ15+AJ16+AJ17+AJ18+AJ19+AJ20+AJ21+AJ22+AJ23+AJ24+AJ25+AJ28+AJ29+AJ30+AJ31+AJ32+AJ34+AJ35+AJ36+AJ37+AJ39+AJ40+AJ41+AJ42+AJ43)/29</f>
        <v>99.047931034482758</v>
      </c>
      <c r="AK45" s="408"/>
      <c r="AL45" s="405">
        <f>SUM(AL11+AL12+AL13+AL14+AL15+AL16+AL17+AL18+AL19+AL20+AL21+AL22+AL23+AL25+AL26+AL28+AL29+AL30+AL32+AL33+AL34+AL35+AL37+AL38+AL39+AL40+AL41+AL42+AL43)/29</f>
        <v>133.47344827586207</v>
      </c>
      <c r="AM45" s="409"/>
      <c r="AN45" s="407">
        <f>SUM(AN11+AN12+AN14+AN15+AN16+AN18+AN19+AN20+AN21+AN22+AN23+AN25+AN26+AN27+AN30+AN31+AN34+AN35+AN36+AN37+AN38+AN39+AN40)/23</f>
        <v>62.112173913043492</v>
      </c>
      <c r="AO45" s="406"/>
      <c r="AP45" s="407">
        <f>SUM(AP11:AP43)/33</f>
        <v>895.5570475730857</v>
      </c>
      <c r="AQ45" s="410"/>
      <c r="AR45" s="450"/>
      <c r="AS45" s="450"/>
      <c r="AT45" s="450"/>
      <c r="AU45" s="451"/>
      <c r="AV45" s="520">
        <f>SUM(AV11+AV16+AV18+AV19+AV21+AV25+AV31+AV33+AV34+AV40)/10</f>
        <v>187.09899999999999</v>
      </c>
      <c r="AW45" s="455">
        <f>SUM(AW11+AW12+AW17+AW22+AW25+AW32+AW34+AW39+AW41+AW42)/10</f>
        <v>129.49</v>
      </c>
      <c r="AX45" s="455">
        <f>SUM(AX33+AX34+AX37)/3</f>
        <v>125</v>
      </c>
      <c r="AY45" s="455">
        <f>SUM(AY11+AY12+AY16+AY17+AY18+AY19+AY21+AY22+AY25+AY31+AY32+AY33+AY34+AY37+AY39+AY40+AY41+AY42)/18</f>
        <v>196.7161111111111</v>
      </c>
      <c r="AZ45" s="410"/>
      <c r="BA45" s="456"/>
      <c r="BB45" s="413">
        <f t="shared" ref="BB45:BG45" si="168">SUM(BB11+BB12+BB13+BB14+BB15+BB16+BB17+BB18+BB19+BB20+BB21+BB22+BB23+BB24+BB25+BB26+BB27+BB28+BB29+BB30+BB31+BB32+BB33+BB34+BB35+BB36+BB37+BB38+BB39+BB40+BB41+BB42+BB43)/33</f>
        <v>1875.5969696969696</v>
      </c>
      <c r="BC45" s="413">
        <f t="shared" si="168"/>
        <v>1648.7279566639945</v>
      </c>
      <c r="BD45" s="413">
        <f t="shared" si="168"/>
        <v>248.9459393939394</v>
      </c>
      <c r="BE45" s="413">
        <f t="shared" si="168"/>
        <v>1897.6738960579339</v>
      </c>
      <c r="BF45" s="413">
        <f t="shared" si="168"/>
        <v>226.86901303297509</v>
      </c>
      <c r="BG45" s="413">
        <f t="shared" si="168"/>
        <v>-23.213289997327937</v>
      </c>
      <c r="BH45" s="414"/>
      <c r="BI45" s="413">
        <f>SUM(BI11+BI12+BI13+BI14+BI15+BI16+BI17+BI18+BI19+BI20+BI21+BI22+BI23+BI24+BI25+BI26+BI27+BI28+BI29+BI30+BI31+BI32+BI33+BI34+BI35+BI36+BI37+BI38+BI39+BI40+BI41+BI42+BI43)/33</f>
        <v>400</v>
      </c>
      <c r="BJ45" s="415">
        <f>SUM(BJ11+BJ13+BJ14+BJ15+BJ16+BJ17+BJ18+BJ19+BJ20+BJ21+BJ22+BJ23+BJ24+BJ25+BJ26+BJ27+BJ28+BJ29+BJ30+BJ31+BJ32+BJ33+BJ34+BJ35+BJ36+BJ37+BJ38+BJ39+BJ40+BJ41+BJ42+BJ43)/33</f>
        <v>4.7575757575757578</v>
      </c>
      <c r="BK45" s="416">
        <f>SUM(BK11+BK13+BK14+BK15+BK16+BK17+BK18+BK19+BK20+BK21+BK22+BK23+BK24+BK25+BK26+BK27+BK28+BK29+BK30+BK32+BK33+BK34+BK35+BK36+BK37+BK39+BK40+BK41+BK42+BK43)/30</f>
        <v>6.2333333333333334</v>
      </c>
      <c r="BL45" s="416">
        <f>SUM(BL14+BL15+BL18+BL21+BL22+BL23+BL27+BL30+BL31+BL32+BL37+BL39+BL40)/13</f>
        <v>3.3846153846153846</v>
      </c>
      <c r="BM45" s="521"/>
      <c r="BN45" s="522"/>
      <c r="BO45" s="417"/>
      <c r="BP45" s="430" t="s">
        <v>258</v>
      </c>
      <c r="BQ45" s="523"/>
      <c r="BR45" s="430" t="s">
        <v>260</v>
      </c>
      <c r="BS45" s="66" t="s">
        <v>263</v>
      </c>
      <c r="BT45" s="431">
        <v>1785</v>
      </c>
      <c r="BU45" s="400"/>
      <c r="BV45" s="400"/>
      <c r="BW45" s="400"/>
      <c r="BX45" s="400"/>
      <c r="BY45" s="400"/>
      <c r="BZ45" s="400"/>
      <c r="CA45" s="400"/>
      <c r="CB45" s="400"/>
      <c r="CC45" s="400"/>
      <c r="CD45" s="400"/>
      <c r="CE45" s="400"/>
      <c r="CF45" s="400"/>
      <c r="CG45" s="400"/>
      <c r="CH45" s="400"/>
      <c r="CI45" s="400"/>
      <c r="CJ45" s="400"/>
      <c r="CK45" s="400"/>
      <c r="CL45" s="400"/>
      <c r="CM45" s="400"/>
      <c r="CN45" s="400"/>
      <c r="CO45" s="400"/>
      <c r="CP45" s="400"/>
      <c r="CQ45" s="400"/>
      <c r="CR45" s="400"/>
      <c r="CS45" s="400"/>
      <c r="CT45" s="400"/>
      <c r="CU45" s="400"/>
      <c r="CV45" s="400"/>
      <c r="CW45" s="400"/>
      <c r="CX45" s="400"/>
      <c r="CY45" s="400"/>
      <c r="CZ45" s="400"/>
      <c r="DA45" s="400"/>
      <c r="DB45" s="400"/>
      <c r="DC45" s="400"/>
      <c r="DD45" s="400"/>
      <c r="DE45" s="400"/>
      <c r="DF45" s="400"/>
      <c r="DG45" s="400"/>
      <c r="DH45" s="400"/>
      <c r="DI45" s="400"/>
      <c r="DJ45" s="400"/>
      <c r="DK45" s="400"/>
      <c r="DL45" s="400"/>
      <c r="DM45" s="400"/>
      <c r="DN45" s="400"/>
      <c r="DO45" s="400"/>
      <c r="DP45" s="400"/>
      <c r="DQ45" s="400"/>
      <c r="DR45" s="400"/>
      <c r="DS45" s="401"/>
    </row>
    <row r="46" spans="1:704" s="1" customFormat="1" ht="33" customHeight="1" x14ac:dyDescent="0.2">
      <c r="A46" s="418" t="s">
        <v>42</v>
      </c>
      <c r="B46" s="489">
        <v>7</v>
      </c>
      <c r="C46" s="526" t="s">
        <v>308</v>
      </c>
      <c r="D46" s="524" t="s">
        <v>259</v>
      </c>
      <c r="E46" s="534" t="s">
        <v>262</v>
      </c>
      <c r="F46" s="532">
        <f>SUM(F4:F10)/7</f>
        <v>2946.1471428571431</v>
      </c>
      <c r="G46" s="419"/>
      <c r="H46" s="493" t="s">
        <v>272</v>
      </c>
      <c r="I46" s="494" t="s">
        <v>273</v>
      </c>
      <c r="J46" s="494" t="s">
        <v>151</v>
      </c>
      <c r="K46" s="495" t="s">
        <v>273</v>
      </c>
      <c r="L46" s="368" t="s">
        <v>276</v>
      </c>
      <c r="M46" s="368"/>
      <c r="N46" s="496" t="s">
        <v>278</v>
      </c>
      <c r="O46" s="497">
        <f>SUM(N47/F46)</f>
        <v>0.17310744347460094</v>
      </c>
      <c r="P46" s="494" t="s">
        <v>278</v>
      </c>
      <c r="Q46" s="497">
        <f>SUM(P47/F46)</f>
        <v>4.5822558566806136E-2</v>
      </c>
      <c r="R46" s="494" t="s">
        <v>278</v>
      </c>
      <c r="S46" s="497">
        <f>SUM(R47/F46)</f>
        <v>4.6646879726208991E-2</v>
      </c>
      <c r="T46" s="494" t="s">
        <v>286</v>
      </c>
      <c r="U46" s="497">
        <f>SUM(T47/F46)</f>
        <v>4.7519690365576732E-2</v>
      </c>
      <c r="V46" s="494" t="s">
        <v>290</v>
      </c>
      <c r="W46" s="497">
        <f>SUM(V47/F46)</f>
        <v>5.0913953963117931E-2</v>
      </c>
      <c r="X46" s="494" t="s">
        <v>290</v>
      </c>
      <c r="Y46" s="498">
        <f>SUM(X47/F46)</f>
        <v>4.6026214382658602E-2</v>
      </c>
      <c r="Z46" s="421" t="s">
        <v>278</v>
      </c>
      <c r="AA46" s="499">
        <f>SUM(Z47/F46)</f>
        <v>0.35373075634375739</v>
      </c>
      <c r="AB46" s="402"/>
      <c r="AC46" s="421" t="s">
        <v>278</v>
      </c>
      <c r="AD46" s="500"/>
      <c r="AE46" s="501" t="s">
        <v>278</v>
      </c>
      <c r="AF46" s="502" t="s">
        <v>286</v>
      </c>
      <c r="AG46" s="503">
        <f>SUM(AF47/F46)</f>
        <v>0.16533401412563203</v>
      </c>
      <c r="AH46" s="420" t="s">
        <v>276</v>
      </c>
      <c r="AI46" s="504">
        <f>SUM(AH47/F46)</f>
        <v>9.0120413925596762E-2</v>
      </c>
      <c r="AJ46" s="421" t="s">
        <v>286</v>
      </c>
      <c r="AK46" s="503">
        <f>SUM(AJ47/F46)</f>
        <v>5.9314756367032387E-2</v>
      </c>
      <c r="AL46" s="420" t="s">
        <v>278</v>
      </c>
      <c r="AM46" s="505">
        <f>SUM(AL47/F46)</f>
        <v>5.586763923632948E-2</v>
      </c>
      <c r="AN46" s="506" t="s">
        <v>286</v>
      </c>
      <c r="AO46" s="504">
        <f>SUM(AN47/F46)</f>
        <v>7.0329141741053564E-2</v>
      </c>
      <c r="AP46" s="421" t="s">
        <v>278</v>
      </c>
      <c r="AQ46" s="424">
        <f>SUM(AP47/F46)</f>
        <v>0.37314806562080866</v>
      </c>
      <c r="AR46" s="411"/>
      <c r="AS46" s="422"/>
      <c r="AT46" s="422"/>
      <c r="AU46" s="412"/>
      <c r="AV46" s="423" t="s">
        <v>291</v>
      </c>
      <c r="AW46" s="421" t="s">
        <v>150</v>
      </c>
      <c r="AX46" s="421" t="s">
        <v>151</v>
      </c>
      <c r="AY46" s="421" t="s">
        <v>291</v>
      </c>
      <c r="AZ46" s="424">
        <f>SUM(AY47/F46)</f>
        <v>0.15364982740169605</v>
      </c>
      <c r="BA46" s="394"/>
      <c r="BB46" s="507" t="s">
        <v>278</v>
      </c>
      <c r="BC46" s="507" t="s">
        <v>278</v>
      </c>
      <c r="BD46" s="507" t="s">
        <v>278</v>
      </c>
      <c r="BE46" s="507" t="s">
        <v>278</v>
      </c>
      <c r="BF46" s="507" t="s">
        <v>278</v>
      </c>
      <c r="BG46" s="508" t="s">
        <v>278</v>
      </c>
      <c r="BH46" s="509" t="s">
        <v>292</v>
      </c>
      <c r="BI46" s="510"/>
      <c r="BJ46" s="507" t="s">
        <v>152</v>
      </c>
      <c r="BK46" s="507" t="s">
        <v>152</v>
      </c>
      <c r="BL46" s="511"/>
      <c r="BM46" s="512"/>
      <c r="BN46" s="513"/>
      <c r="BO46" s="514" t="s">
        <v>42</v>
      </c>
      <c r="BP46" s="489">
        <v>7</v>
      </c>
      <c r="BQ46" s="490" t="s">
        <v>271</v>
      </c>
      <c r="BR46" s="368" t="s">
        <v>259</v>
      </c>
      <c r="BS46" s="491" t="s">
        <v>262</v>
      </c>
      <c r="BT46" s="492">
        <f>SUM(BT4:BT10)/7</f>
        <v>2946.1471428571431</v>
      </c>
      <c r="BU46" s="425"/>
      <c r="BV46" s="425"/>
      <c r="BW46" s="425"/>
      <c r="BX46" s="425"/>
      <c r="BY46" s="425"/>
      <c r="BZ46" s="425"/>
      <c r="CA46" s="425"/>
      <c r="CB46" s="425"/>
      <c r="CC46" s="425"/>
      <c r="CD46" s="425"/>
      <c r="CE46" s="425"/>
      <c r="CF46" s="425"/>
      <c r="CG46" s="425"/>
      <c r="CH46" s="425"/>
      <c r="CI46" s="425"/>
      <c r="CJ46" s="425"/>
      <c r="CK46" s="425"/>
      <c r="CL46" s="425"/>
      <c r="CM46" s="425"/>
      <c r="CN46" s="425"/>
      <c r="CO46" s="425"/>
      <c r="CP46" s="425"/>
      <c r="CQ46" s="425"/>
      <c r="CR46" s="425"/>
      <c r="CS46" s="425"/>
      <c r="CT46" s="425"/>
      <c r="CU46" s="425"/>
      <c r="CV46" s="425"/>
      <c r="CW46" s="425"/>
      <c r="CX46" s="425"/>
      <c r="CY46" s="425"/>
      <c r="CZ46" s="425"/>
      <c r="DA46" s="425"/>
      <c r="DB46" s="425"/>
      <c r="DC46" s="425"/>
      <c r="DD46" s="425"/>
      <c r="DE46" s="425"/>
      <c r="DF46" s="425"/>
      <c r="DG46" s="425"/>
      <c r="DH46" s="425"/>
      <c r="DI46" s="425"/>
      <c r="DJ46" s="425"/>
      <c r="DK46" s="425"/>
      <c r="DL46" s="425"/>
      <c r="DM46" s="425"/>
      <c r="DN46" s="425"/>
      <c r="DO46" s="425"/>
      <c r="DP46" s="425"/>
      <c r="DQ46" s="425"/>
      <c r="DR46" s="425"/>
      <c r="DS46" s="426"/>
    </row>
    <row r="47" spans="1:704" s="1" customFormat="1" ht="29.25" customHeight="1" thickBot="1" x14ac:dyDescent="0.25">
      <c r="A47" s="427"/>
      <c r="B47" s="428"/>
      <c r="C47" s="527" t="s">
        <v>310</v>
      </c>
      <c r="D47" s="525" t="s">
        <v>312</v>
      </c>
      <c r="E47" s="533" t="s">
        <v>263</v>
      </c>
      <c r="F47" s="531">
        <v>2663</v>
      </c>
      <c r="G47" s="432"/>
      <c r="H47" s="433">
        <f>SUM(H4+H7+H8)/3</f>
        <v>15586.666666666666</v>
      </c>
      <c r="I47" s="434">
        <f>SUM(I4+I10)/2</f>
        <v>4100</v>
      </c>
      <c r="J47" s="435"/>
      <c r="K47" s="436">
        <f>SUM(K7+K10)/2</f>
        <v>52500</v>
      </c>
      <c r="L47" s="413">
        <f>SUM(L4+L7+L8+L9+L10)/5</f>
        <v>31162.887473684212</v>
      </c>
      <c r="M47" s="430"/>
      <c r="N47" s="433">
        <f>SUM(N4:N10)/7</f>
        <v>510</v>
      </c>
      <c r="O47" s="437"/>
      <c r="P47" s="434">
        <f>SUM(P4:P10)/7</f>
        <v>135</v>
      </c>
      <c r="Q47" s="437"/>
      <c r="R47" s="434">
        <f>SUM(R4:R10)/7</f>
        <v>137.42857142857142</v>
      </c>
      <c r="S47" s="437"/>
      <c r="T47" s="434">
        <f>SUM(T4+T6+T7+T8+T9+T10)/6</f>
        <v>140</v>
      </c>
      <c r="U47" s="437"/>
      <c r="V47" s="434">
        <f>SUM(V6+V7)/2</f>
        <v>150</v>
      </c>
      <c r="W47" s="437"/>
      <c r="X47" s="434">
        <f>SUM(X5:X8)/5</f>
        <v>135.6</v>
      </c>
      <c r="Y47" s="438"/>
      <c r="Z47" s="439">
        <f>SUM(Z4:Z10)/7</f>
        <v>1042.1428571428571</v>
      </c>
      <c r="AA47" s="440"/>
      <c r="AB47" s="441"/>
      <c r="AC47" s="439"/>
      <c r="AD47" s="442"/>
      <c r="AE47" s="443"/>
      <c r="AF47" s="403">
        <f>SUM(AF4+AF5+AF6+AF7+AF8+AF10)/6</f>
        <v>487.09833333333336</v>
      </c>
      <c r="AG47" s="404"/>
      <c r="AH47" s="444">
        <f>SUM(AH6+AH7+AH8+AH9+AH10)/5</f>
        <v>265.50799999999998</v>
      </c>
      <c r="AI47" s="445"/>
      <c r="AJ47" s="446">
        <f>SUM(AJ4+AJ5+AJ6+AJ7+AJ8+AJ10)/6</f>
        <v>174.75</v>
      </c>
      <c r="AK47" s="404"/>
      <c r="AL47" s="444">
        <f>SUM(AL4:AL10)/7</f>
        <v>164.59428571428572</v>
      </c>
      <c r="AM47" s="447"/>
      <c r="AN47" s="407">
        <f>SUM(AN5:AN10)/6</f>
        <v>207.20000000000002</v>
      </c>
      <c r="AO47" s="445"/>
      <c r="AP47" s="448">
        <f>SUM(AP4:AP10)/7</f>
        <v>1099.3491073914151</v>
      </c>
      <c r="AQ47" s="449"/>
      <c r="AR47" s="450"/>
      <c r="AS47" s="450"/>
      <c r="AT47" s="450"/>
      <c r="AU47" s="451"/>
      <c r="AV47" s="452">
        <f>SUM(AV4+AV7+AV8+AV9)/4</f>
        <v>428.125</v>
      </c>
      <c r="AW47" s="453">
        <f>SUM(AW4+AW7+AW10)/3</f>
        <v>164.73333333333332</v>
      </c>
      <c r="AX47" s="454"/>
      <c r="AY47" s="455">
        <f>SUM(AY4+AY7+AY8+AY9)/4</f>
        <v>452.67500000000001</v>
      </c>
      <c r="AZ47" s="449"/>
      <c r="BA47" s="456"/>
      <c r="BB47" s="457">
        <f>SUM(BB4:BB10)/7</f>
        <v>2946.1471428571431</v>
      </c>
      <c r="BC47" s="457">
        <f t="shared" ref="BC47:BG47" si="169">SUM(BC4:BC10)/7</f>
        <v>2400.1633931057008</v>
      </c>
      <c r="BD47" s="457">
        <f t="shared" si="169"/>
        <v>399.58735714285712</v>
      </c>
      <c r="BE47" s="457">
        <f t="shared" si="169"/>
        <v>2799.7507502485578</v>
      </c>
      <c r="BF47" s="457">
        <f t="shared" ref="BF47" si="170">SUM(BF4:BF10)/7</f>
        <v>545.98374975144191</v>
      </c>
      <c r="BG47" s="413">
        <f t="shared" si="169"/>
        <v>146.39639260858479</v>
      </c>
      <c r="BH47" s="458"/>
      <c r="BI47" s="459"/>
      <c r="BJ47" s="460">
        <f>SUM(2+8+1+2+6+2+9+8+6+8+6+6+7+6)/14</f>
        <v>5.5</v>
      </c>
      <c r="BK47" s="461">
        <f>SUM(BK4:BK10)/5</f>
        <v>11.4</v>
      </c>
      <c r="BL47" s="462"/>
      <c r="BM47" s="463"/>
      <c r="BN47" s="464"/>
      <c r="BO47" s="465"/>
      <c r="BP47" s="428"/>
      <c r="BQ47" s="429" t="s">
        <v>270</v>
      </c>
      <c r="BR47" s="430" t="s">
        <v>261</v>
      </c>
      <c r="BS47" s="66" t="s">
        <v>263</v>
      </c>
      <c r="BT47" s="431">
        <v>2663</v>
      </c>
      <c r="BU47" s="466"/>
      <c r="BV47" s="466"/>
      <c r="BW47" s="466"/>
      <c r="BX47" s="466"/>
      <c r="BY47" s="466"/>
      <c r="BZ47" s="466"/>
      <c r="CA47" s="466"/>
      <c r="CB47" s="466"/>
      <c r="CC47" s="466"/>
      <c r="CD47" s="466"/>
      <c r="CE47" s="466"/>
      <c r="CF47" s="466"/>
      <c r="CG47" s="466"/>
      <c r="CH47" s="466"/>
      <c r="CI47" s="466"/>
      <c r="CJ47" s="466"/>
      <c r="CK47" s="466"/>
      <c r="CL47" s="466"/>
      <c r="CM47" s="466"/>
      <c r="CN47" s="466"/>
      <c r="CO47" s="466"/>
      <c r="CP47" s="466"/>
      <c r="CQ47" s="466"/>
      <c r="CR47" s="466"/>
      <c r="CS47" s="466"/>
      <c r="CT47" s="466"/>
      <c r="CU47" s="466"/>
      <c r="CV47" s="466"/>
      <c r="CW47" s="466"/>
      <c r="CX47" s="466"/>
      <c r="CY47" s="466"/>
      <c r="CZ47" s="466"/>
      <c r="DA47" s="466"/>
      <c r="DB47" s="466"/>
      <c r="DC47" s="466"/>
      <c r="DD47" s="466"/>
      <c r="DE47" s="466"/>
      <c r="DF47" s="466"/>
      <c r="DG47" s="466"/>
      <c r="DH47" s="466"/>
      <c r="DI47" s="466"/>
      <c r="DJ47" s="466"/>
      <c r="DK47" s="466"/>
      <c r="DL47" s="466"/>
      <c r="DM47" s="466"/>
      <c r="DN47" s="466"/>
      <c r="DO47" s="466"/>
      <c r="DP47" s="466"/>
      <c r="DQ47" s="466"/>
      <c r="DR47" s="466"/>
      <c r="DS47" s="467"/>
    </row>
    <row r="48" spans="1:704" ht="15" customHeight="1" thickBot="1" x14ac:dyDescent="0.3">
      <c r="A48" s="468"/>
      <c r="B48" s="469"/>
      <c r="C48" s="470"/>
      <c r="D48" s="470"/>
      <c r="E48" s="471"/>
      <c r="F48" s="472"/>
      <c r="G48" s="473"/>
      <c r="H48" s="469"/>
      <c r="I48" s="469"/>
      <c r="J48" s="469"/>
      <c r="K48" s="469"/>
      <c r="L48" s="469"/>
      <c r="M48" s="473"/>
      <c r="N48" s="474"/>
      <c r="O48" s="475"/>
      <c r="P48" s="469"/>
      <c r="Q48" s="475"/>
      <c r="R48" s="469"/>
      <c r="S48" s="475"/>
      <c r="T48" s="469"/>
      <c r="U48" s="469"/>
      <c r="V48" s="476"/>
      <c r="W48" s="469"/>
      <c r="X48" s="469"/>
      <c r="Y48" s="469"/>
      <c r="Z48" s="474">
        <f>SUM(N45+P45+R45+T45+V45+X45)</f>
        <v>757.56054662004669</v>
      </c>
      <c r="AA48" s="477"/>
      <c r="AB48" s="478"/>
      <c r="AC48" s="479"/>
      <c r="AD48" s="478"/>
      <c r="AE48" s="479"/>
      <c r="AF48" s="469"/>
      <c r="AG48" s="469"/>
      <c r="AH48" s="469"/>
      <c r="AI48" s="469"/>
      <c r="AJ48" s="469"/>
      <c r="AK48" s="469"/>
      <c r="AL48" s="469"/>
      <c r="AM48" s="469"/>
      <c r="AN48" s="474">
        <f>SUM(Z47+AP47)</f>
        <v>2141.4919645342725</v>
      </c>
      <c r="AO48" s="469"/>
      <c r="AP48" s="469"/>
      <c r="AQ48" s="469"/>
      <c r="AR48" s="478"/>
      <c r="AS48" s="479"/>
      <c r="AT48" s="478"/>
      <c r="AU48" s="479"/>
      <c r="AV48" s="469"/>
      <c r="AW48" s="469"/>
      <c r="AX48" s="469"/>
      <c r="AY48" s="471"/>
      <c r="AZ48" s="469"/>
      <c r="BA48" s="473"/>
      <c r="BB48" s="480"/>
      <c r="BC48" s="469"/>
      <c r="BD48" s="469"/>
      <c r="BE48" s="469"/>
      <c r="BF48" s="481"/>
      <c r="BG48" s="481"/>
      <c r="BH48" s="469"/>
      <c r="BI48" s="472"/>
      <c r="BJ48" s="482"/>
      <c r="BK48" s="472"/>
      <c r="BL48" s="483"/>
      <c r="BM48" s="482"/>
      <c r="BN48" s="469"/>
      <c r="BO48" s="484"/>
      <c r="BP48" s="469"/>
      <c r="BQ48" s="470"/>
      <c r="BR48" s="470"/>
      <c r="BS48" s="471"/>
      <c r="BT48" s="472"/>
      <c r="BU48" s="485"/>
      <c r="BV48" s="485"/>
      <c r="BW48" s="485"/>
      <c r="BX48" s="485"/>
      <c r="BY48" s="485"/>
      <c r="BZ48" s="485"/>
      <c r="CA48" s="485"/>
      <c r="CB48" s="485"/>
      <c r="CC48" s="485"/>
      <c r="CD48" s="485"/>
      <c r="CE48" s="485"/>
      <c r="CF48" s="485"/>
      <c r="CG48" s="485"/>
      <c r="CH48" s="485"/>
      <c r="CI48" s="485"/>
      <c r="CJ48" s="485"/>
      <c r="CK48" s="485"/>
      <c r="CL48" s="485"/>
      <c r="CM48" s="485"/>
      <c r="CN48" s="485"/>
      <c r="CO48" s="485"/>
      <c r="CP48" s="485"/>
      <c r="CQ48" s="485"/>
      <c r="CR48" s="485"/>
      <c r="CS48" s="485"/>
      <c r="CT48" s="485"/>
      <c r="CU48" s="485"/>
      <c r="CV48" s="485"/>
      <c r="CW48" s="485"/>
      <c r="CX48" s="485"/>
      <c r="CY48" s="485"/>
      <c r="CZ48" s="485"/>
      <c r="DA48" s="485"/>
      <c r="DB48" s="485"/>
      <c r="DC48" s="485"/>
      <c r="DD48" s="485"/>
      <c r="DE48" s="485"/>
      <c r="DF48" s="485"/>
      <c r="DG48" s="485"/>
      <c r="DH48" s="485"/>
      <c r="DI48" s="485"/>
      <c r="DJ48" s="485"/>
      <c r="DK48" s="485"/>
      <c r="DL48" s="485"/>
      <c r="DM48" s="485"/>
      <c r="DN48" s="485"/>
      <c r="DO48" s="485"/>
      <c r="DP48" s="485"/>
      <c r="DQ48" s="485"/>
      <c r="DR48" s="485"/>
      <c r="DS48" s="485"/>
    </row>
    <row r="49" spans="1:637" s="4" customFormat="1" ht="26.25" customHeight="1" thickBot="1" x14ac:dyDescent="0.3">
      <c r="A49" s="528" t="s">
        <v>89</v>
      </c>
      <c r="B49" s="96" t="s">
        <v>10</v>
      </c>
      <c r="C49" s="96" t="s">
        <v>1</v>
      </c>
      <c r="D49" s="96" t="s">
        <v>16</v>
      </c>
      <c r="E49" s="97" t="s">
        <v>5</v>
      </c>
      <c r="F49" s="97" t="s">
        <v>128</v>
      </c>
      <c r="G49" s="102"/>
      <c r="H49" s="99" t="s">
        <v>136</v>
      </c>
      <c r="I49" s="100"/>
      <c r="J49" s="100"/>
      <c r="K49" s="100"/>
      <c r="L49" s="101"/>
      <c r="M49" s="102"/>
      <c r="N49" s="103" t="s">
        <v>101</v>
      </c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5"/>
      <c r="AB49" s="106" t="s">
        <v>253</v>
      </c>
      <c r="AC49" s="107"/>
      <c r="AD49" s="108" t="s">
        <v>256</v>
      </c>
      <c r="AE49" s="109"/>
      <c r="AF49" s="103" t="s">
        <v>108</v>
      </c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5"/>
      <c r="AR49" s="106" t="s">
        <v>253</v>
      </c>
      <c r="AS49" s="107"/>
      <c r="AT49" s="106" t="s">
        <v>256</v>
      </c>
      <c r="AU49" s="109"/>
      <c r="AV49" s="104" t="s">
        <v>109</v>
      </c>
      <c r="AW49" s="104"/>
      <c r="AX49" s="104"/>
      <c r="AY49" s="104"/>
      <c r="AZ49" s="110"/>
      <c r="BA49" s="102"/>
      <c r="BB49" s="111" t="s">
        <v>116</v>
      </c>
      <c r="BC49" s="104"/>
      <c r="BD49" s="104"/>
      <c r="BE49" s="104"/>
      <c r="BF49" s="104"/>
      <c r="BG49" s="105"/>
      <c r="BH49" s="96" t="s">
        <v>11</v>
      </c>
      <c r="BI49" s="112" t="s">
        <v>135</v>
      </c>
      <c r="BJ49" s="113" t="s">
        <v>178</v>
      </c>
      <c r="BK49" s="114" t="s">
        <v>176</v>
      </c>
      <c r="BL49" s="115" t="s">
        <v>177</v>
      </c>
      <c r="BM49" s="96" t="s">
        <v>155</v>
      </c>
      <c r="BN49" s="116" t="s">
        <v>73</v>
      </c>
      <c r="BO49" s="486" t="s">
        <v>89</v>
      </c>
      <c r="BP49" s="96" t="s">
        <v>10</v>
      </c>
      <c r="BQ49" s="96" t="s">
        <v>1</v>
      </c>
      <c r="BR49" s="96" t="s">
        <v>16</v>
      </c>
      <c r="BS49" s="97" t="s">
        <v>5</v>
      </c>
      <c r="BT49" s="97" t="s">
        <v>128</v>
      </c>
    </row>
    <row r="50" spans="1:637" s="53" customFormat="1" ht="66" customHeight="1" thickBot="1" x14ac:dyDescent="0.3">
      <c r="A50" s="487"/>
      <c r="B50" s="118"/>
      <c r="C50" s="118"/>
      <c r="D50" s="118"/>
      <c r="E50" s="119"/>
      <c r="F50" s="119"/>
      <c r="G50" s="124"/>
      <c r="H50" s="120" t="s">
        <v>114</v>
      </c>
      <c r="I50" s="121" t="s">
        <v>3</v>
      </c>
      <c r="J50" s="121" t="s">
        <v>23</v>
      </c>
      <c r="K50" s="122" t="s">
        <v>138</v>
      </c>
      <c r="L50" s="123" t="s">
        <v>111</v>
      </c>
      <c r="M50" s="124"/>
      <c r="N50" s="125" t="s">
        <v>105</v>
      </c>
      <c r="O50" s="126" t="s">
        <v>115</v>
      </c>
      <c r="P50" s="127" t="s">
        <v>133</v>
      </c>
      <c r="Q50" s="126" t="s">
        <v>115</v>
      </c>
      <c r="R50" s="121" t="s">
        <v>122</v>
      </c>
      <c r="S50" s="126" t="s">
        <v>115</v>
      </c>
      <c r="T50" s="121" t="s">
        <v>104</v>
      </c>
      <c r="U50" s="127" t="s">
        <v>115</v>
      </c>
      <c r="V50" s="121" t="s">
        <v>103</v>
      </c>
      <c r="W50" s="127" t="s">
        <v>115</v>
      </c>
      <c r="X50" s="121" t="s">
        <v>100</v>
      </c>
      <c r="Y50" s="128" t="s">
        <v>115</v>
      </c>
      <c r="Z50" s="129" t="s">
        <v>106</v>
      </c>
      <c r="AA50" s="130" t="s">
        <v>115</v>
      </c>
      <c r="AB50" s="131" t="s">
        <v>254</v>
      </c>
      <c r="AC50" s="132" t="s">
        <v>255</v>
      </c>
      <c r="AD50" s="133" t="s">
        <v>257</v>
      </c>
      <c r="AE50" s="132" t="s">
        <v>264</v>
      </c>
      <c r="AF50" s="134" t="s">
        <v>102</v>
      </c>
      <c r="AG50" s="127" t="s">
        <v>115</v>
      </c>
      <c r="AH50" s="121" t="s">
        <v>129</v>
      </c>
      <c r="AI50" s="127" t="s">
        <v>115</v>
      </c>
      <c r="AJ50" s="121" t="s">
        <v>130</v>
      </c>
      <c r="AK50" s="127" t="s">
        <v>115</v>
      </c>
      <c r="AL50" s="121" t="s">
        <v>110</v>
      </c>
      <c r="AM50" s="127" t="s">
        <v>115</v>
      </c>
      <c r="AN50" s="121" t="s">
        <v>107</v>
      </c>
      <c r="AO50" s="128" t="s">
        <v>115</v>
      </c>
      <c r="AP50" s="135" t="s">
        <v>106</v>
      </c>
      <c r="AQ50" s="130" t="s">
        <v>115</v>
      </c>
      <c r="AR50" s="131" t="s">
        <v>254</v>
      </c>
      <c r="AS50" s="132" t="s">
        <v>255</v>
      </c>
      <c r="AT50" s="136" t="s">
        <v>257</v>
      </c>
      <c r="AU50" s="137" t="s">
        <v>255</v>
      </c>
      <c r="AV50" s="125" t="s">
        <v>114</v>
      </c>
      <c r="AW50" s="121" t="s">
        <v>3</v>
      </c>
      <c r="AX50" s="138" t="s">
        <v>23</v>
      </c>
      <c r="AY50" s="139" t="s">
        <v>117</v>
      </c>
      <c r="AZ50" s="140" t="s">
        <v>115</v>
      </c>
      <c r="BA50" s="124"/>
      <c r="BB50" s="141" t="s">
        <v>18</v>
      </c>
      <c r="BC50" s="142" t="s">
        <v>131</v>
      </c>
      <c r="BD50" s="142" t="s">
        <v>132</v>
      </c>
      <c r="BE50" s="143" t="s">
        <v>127</v>
      </c>
      <c r="BF50" s="144" t="s">
        <v>126</v>
      </c>
      <c r="BG50" s="144" t="s">
        <v>126</v>
      </c>
      <c r="BH50" s="118"/>
      <c r="BI50" s="145"/>
      <c r="BJ50" s="146"/>
      <c r="BK50" s="147"/>
      <c r="BL50" s="148"/>
      <c r="BM50" s="118"/>
      <c r="BN50" s="149"/>
      <c r="BO50" s="488"/>
      <c r="BP50" s="118"/>
      <c r="BQ50" s="118"/>
      <c r="BR50" s="118"/>
      <c r="BS50" s="119"/>
      <c r="BT50" s="119"/>
      <c r="BU50" s="151"/>
      <c r="BV50" s="151"/>
      <c r="BW50" s="151"/>
      <c r="BX50" s="151"/>
      <c r="BY50" s="151"/>
      <c r="BZ50" s="151"/>
      <c r="CA50" s="151"/>
      <c r="CB50" s="151"/>
      <c r="CC50" s="151"/>
      <c r="CD50" s="151"/>
      <c r="CE50" s="151"/>
      <c r="CF50" s="151"/>
      <c r="CG50" s="151"/>
      <c r="CH50" s="151"/>
      <c r="CI50" s="151"/>
      <c r="CJ50" s="151"/>
      <c r="CK50" s="151"/>
      <c r="CL50" s="151"/>
      <c r="CM50" s="151"/>
      <c r="CN50" s="151"/>
      <c r="CO50" s="151"/>
      <c r="CP50" s="151"/>
      <c r="CQ50" s="151"/>
      <c r="CR50" s="151"/>
      <c r="CS50" s="151"/>
      <c r="CT50" s="151"/>
      <c r="CU50" s="151"/>
      <c r="CV50" s="151"/>
      <c r="CW50" s="151"/>
      <c r="CX50" s="151"/>
      <c r="CY50" s="151"/>
      <c r="CZ50" s="151"/>
      <c r="DA50" s="151"/>
      <c r="DB50" s="151"/>
      <c r="DC50" s="151"/>
      <c r="DD50" s="151"/>
      <c r="DE50" s="151"/>
      <c r="DF50" s="151"/>
      <c r="DG50" s="151"/>
      <c r="DH50" s="151"/>
      <c r="DI50" s="151"/>
      <c r="DJ50" s="151"/>
      <c r="DK50" s="151"/>
      <c r="DL50" s="151"/>
      <c r="DM50" s="151"/>
      <c r="DN50" s="151"/>
      <c r="DO50" s="151"/>
      <c r="DP50" s="151"/>
      <c r="DQ50" s="151"/>
      <c r="DR50" s="151"/>
      <c r="DS50" s="151"/>
      <c r="LX50" s="55"/>
      <c r="LY50" s="55"/>
      <c r="LZ50" s="55"/>
      <c r="MA50" s="55"/>
      <c r="MB50" s="55"/>
      <c r="MC50" s="55"/>
      <c r="MD50" s="55"/>
      <c r="ME50" s="55"/>
      <c r="MF50" s="55"/>
      <c r="MG50" s="55"/>
      <c r="MH50" s="55"/>
      <c r="MI50" s="55"/>
      <c r="MJ50" s="55"/>
      <c r="MK50" s="55"/>
      <c r="ML50" s="55"/>
      <c r="MM50" s="55"/>
      <c r="MN50" s="55"/>
      <c r="MO50" s="55"/>
      <c r="MP50" s="55"/>
      <c r="MQ50" s="55"/>
      <c r="MR50" s="55"/>
      <c r="MS50" s="55"/>
      <c r="MT50" s="55"/>
      <c r="MU50" s="55"/>
      <c r="MV50" s="55"/>
      <c r="MW50" s="55"/>
      <c r="MX50" s="55"/>
      <c r="MY50" s="55"/>
      <c r="MZ50" s="55"/>
      <c r="NA50" s="55"/>
      <c r="NB50" s="55"/>
      <c r="NC50" s="55"/>
      <c r="ND50" s="55"/>
      <c r="NE50" s="55"/>
      <c r="NF50" s="55"/>
      <c r="NG50" s="55"/>
      <c r="NH50" s="55"/>
      <c r="NI50" s="55"/>
      <c r="NJ50" s="55"/>
      <c r="NK50" s="55"/>
      <c r="NL50" s="55"/>
      <c r="NM50" s="55"/>
      <c r="NN50" s="55"/>
      <c r="NO50" s="55"/>
      <c r="NP50" s="55"/>
      <c r="NQ50" s="55"/>
      <c r="NR50" s="55"/>
      <c r="NS50" s="55"/>
      <c r="NT50" s="55"/>
      <c r="NU50" s="55"/>
      <c r="NV50" s="55"/>
      <c r="NW50" s="55"/>
      <c r="NX50" s="55"/>
      <c r="NY50" s="55"/>
      <c r="NZ50" s="55"/>
      <c r="OA50" s="55"/>
      <c r="OB50" s="55"/>
      <c r="OC50" s="55"/>
      <c r="OD50" s="55"/>
      <c r="OE50" s="55"/>
      <c r="OF50" s="55"/>
      <c r="OG50" s="55"/>
      <c r="OH50" s="55"/>
      <c r="OI50" s="55"/>
      <c r="OJ50" s="55"/>
      <c r="OK50" s="55"/>
      <c r="OL50" s="55"/>
      <c r="OM50" s="55"/>
      <c r="ON50" s="55"/>
      <c r="OO50" s="55"/>
      <c r="OP50" s="55"/>
      <c r="OQ50" s="55"/>
      <c r="OR50" s="55"/>
      <c r="OS50" s="55"/>
      <c r="OT50" s="55"/>
      <c r="OU50" s="55"/>
      <c r="OV50" s="55"/>
      <c r="OW50" s="55"/>
      <c r="OX50" s="55"/>
      <c r="OY50" s="55"/>
      <c r="OZ50" s="55"/>
      <c r="PA50" s="55"/>
      <c r="PB50" s="55"/>
      <c r="PC50" s="55"/>
      <c r="PD50" s="55"/>
      <c r="PE50" s="55"/>
      <c r="PF50" s="55"/>
      <c r="PG50" s="55"/>
      <c r="PH50" s="55"/>
      <c r="PI50" s="55"/>
      <c r="PJ50" s="55"/>
      <c r="PK50" s="55"/>
      <c r="PL50" s="55"/>
      <c r="PM50" s="55"/>
      <c r="PN50" s="55"/>
      <c r="PO50" s="55"/>
      <c r="PP50" s="55"/>
      <c r="PQ50" s="55"/>
      <c r="PR50" s="55"/>
      <c r="PS50" s="55"/>
      <c r="PT50" s="55"/>
      <c r="PU50" s="55"/>
      <c r="PV50" s="55"/>
      <c r="PW50" s="55"/>
      <c r="PX50" s="55"/>
      <c r="PY50" s="55"/>
      <c r="PZ50" s="55"/>
      <c r="QA50" s="55"/>
      <c r="QB50" s="55"/>
      <c r="QC50" s="55"/>
      <c r="QD50" s="55"/>
      <c r="QE50" s="55"/>
      <c r="QF50" s="55"/>
      <c r="QG50" s="55"/>
      <c r="QH50" s="55"/>
      <c r="QI50" s="55"/>
      <c r="QJ50" s="55"/>
      <c r="QK50" s="55"/>
      <c r="QL50" s="55"/>
      <c r="QM50" s="55"/>
      <c r="QN50" s="55"/>
      <c r="QO50" s="55"/>
      <c r="QP50" s="55"/>
      <c r="QQ50" s="55"/>
      <c r="QR50" s="55"/>
      <c r="QS50" s="55"/>
      <c r="QT50" s="55"/>
      <c r="QU50" s="55"/>
      <c r="QV50" s="55"/>
      <c r="QW50" s="55"/>
      <c r="QX50" s="55"/>
      <c r="QY50" s="55"/>
      <c r="QZ50" s="55"/>
      <c r="RA50" s="55"/>
      <c r="RB50" s="55"/>
      <c r="RC50" s="55"/>
      <c r="RD50" s="55"/>
      <c r="RE50" s="55"/>
      <c r="RF50" s="55"/>
      <c r="RG50" s="55"/>
      <c r="RH50" s="55"/>
      <c r="RI50" s="55"/>
      <c r="RJ50" s="55"/>
      <c r="RK50" s="55"/>
      <c r="RL50" s="55"/>
      <c r="RM50" s="55"/>
      <c r="RN50" s="55"/>
      <c r="RO50" s="55"/>
      <c r="RP50" s="55"/>
      <c r="RQ50" s="55"/>
      <c r="RR50" s="55"/>
      <c r="RS50" s="55"/>
      <c r="RT50" s="55"/>
      <c r="RU50" s="55"/>
      <c r="RV50" s="55"/>
      <c r="RW50" s="55"/>
      <c r="RX50" s="55"/>
      <c r="RY50" s="55"/>
      <c r="RZ50" s="55"/>
      <c r="SA50" s="55"/>
      <c r="SB50" s="55"/>
      <c r="SC50" s="55"/>
      <c r="SD50" s="55"/>
      <c r="SE50" s="55"/>
      <c r="SF50" s="55"/>
      <c r="SG50" s="55"/>
      <c r="SH50" s="55"/>
      <c r="SI50" s="55"/>
      <c r="SJ50" s="55"/>
      <c r="SK50" s="55"/>
      <c r="SL50" s="55"/>
      <c r="SM50" s="55"/>
      <c r="SN50" s="55"/>
      <c r="SO50" s="55"/>
      <c r="SP50" s="55"/>
      <c r="SQ50" s="55"/>
      <c r="SR50" s="55"/>
      <c r="SS50" s="55"/>
      <c r="ST50" s="55"/>
      <c r="SU50" s="55"/>
      <c r="SV50" s="55"/>
      <c r="SW50" s="55"/>
      <c r="SX50" s="55"/>
      <c r="SY50" s="55"/>
      <c r="SZ50" s="55"/>
      <c r="TA50" s="55"/>
      <c r="TB50" s="55"/>
      <c r="TC50" s="55"/>
      <c r="TD50" s="55"/>
      <c r="TE50" s="55"/>
      <c r="TF50" s="55"/>
      <c r="TG50" s="55"/>
      <c r="TH50" s="55"/>
      <c r="TI50" s="55"/>
      <c r="TJ50" s="55"/>
      <c r="TK50" s="55"/>
      <c r="TL50" s="55"/>
      <c r="TM50" s="55"/>
      <c r="TN50" s="55"/>
      <c r="TO50" s="55"/>
      <c r="TP50" s="55"/>
      <c r="TQ50" s="55"/>
      <c r="TR50" s="55"/>
      <c r="TS50" s="55"/>
      <c r="TT50" s="55"/>
      <c r="TU50" s="55"/>
      <c r="TV50" s="55"/>
      <c r="TW50" s="55"/>
      <c r="TX50" s="55"/>
      <c r="TY50" s="55"/>
      <c r="TZ50" s="55"/>
      <c r="UA50" s="55"/>
      <c r="UB50" s="55"/>
      <c r="UC50" s="55"/>
      <c r="UD50" s="55"/>
      <c r="UE50" s="55"/>
      <c r="UF50" s="55"/>
      <c r="UG50" s="55"/>
      <c r="UH50" s="55"/>
      <c r="UI50" s="55"/>
      <c r="UJ50" s="55"/>
      <c r="UK50" s="55"/>
      <c r="UL50" s="55"/>
      <c r="UM50" s="55"/>
      <c r="UN50" s="55"/>
      <c r="UO50" s="55"/>
      <c r="UP50" s="55"/>
      <c r="UQ50" s="55"/>
      <c r="UR50" s="55"/>
      <c r="US50" s="55"/>
      <c r="UT50" s="55"/>
      <c r="UU50" s="55"/>
      <c r="UV50" s="55"/>
      <c r="UW50" s="55"/>
      <c r="UX50" s="55"/>
      <c r="UY50" s="55"/>
      <c r="UZ50" s="55"/>
      <c r="VA50" s="55"/>
      <c r="VB50" s="55"/>
      <c r="VC50" s="55"/>
      <c r="VD50" s="55"/>
      <c r="VE50" s="55"/>
      <c r="VF50" s="55"/>
      <c r="VG50" s="55"/>
      <c r="VH50" s="55"/>
      <c r="VI50" s="55"/>
      <c r="VJ50" s="55"/>
      <c r="VK50" s="55"/>
      <c r="VL50" s="55"/>
      <c r="VM50" s="55"/>
      <c r="VN50" s="55"/>
      <c r="VO50" s="55"/>
      <c r="VP50" s="55"/>
      <c r="VQ50" s="55"/>
      <c r="VR50" s="55"/>
      <c r="VS50" s="55"/>
      <c r="VT50" s="55"/>
      <c r="VU50" s="55"/>
      <c r="VV50" s="55"/>
      <c r="VW50" s="55"/>
      <c r="VX50" s="55"/>
      <c r="VY50" s="55"/>
      <c r="VZ50" s="55"/>
      <c r="WA50" s="55"/>
      <c r="WB50" s="55"/>
      <c r="WC50" s="55"/>
      <c r="WD50" s="55"/>
      <c r="WE50" s="55"/>
      <c r="WF50" s="55"/>
      <c r="WG50" s="55"/>
      <c r="WH50" s="55"/>
      <c r="WI50" s="55"/>
      <c r="WJ50" s="55"/>
      <c r="WK50" s="55"/>
      <c r="WL50" s="55"/>
      <c r="WM50" s="55"/>
      <c r="WN50" s="55"/>
      <c r="WO50" s="55"/>
      <c r="WP50" s="55"/>
      <c r="WQ50" s="55"/>
      <c r="WR50" s="55"/>
      <c r="WS50" s="55"/>
      <c r="WT50" s="55"/>
      <c r="WU50" s="55"/>
      <c r="WV50" s="55"/>
      <c r="WW50" s="55"/>
      <c r="WX50" s="55"/>
      <c r="WY50" s="55"/>
      <c r="WZ50" s="55"/>
      <c r="XA50" s="55"/>
      <c r="XB50" s="55"/>
      <c r="XC50" s="55"/>
      <c r="XD50" s="55"/>
      <c r="XE50" s="55"/>
      <c r="XF50" s="55"/>
      <c r="XG50" s="55"/>
      <c r="XH50" s="55"/>
      <c r="XI50" s="55"/>
      <c r="XJ50" s="55"/>
      <c r="XK50" s="55"/>
      <c r="XL50" s="55"/>
      <c r="XM50" s="55"/>
    </row>
    <row r="51" spans="1:637" ht="31.5" x14ac:dyDescent="0.25">
      <c r="G51" s="69"/>
      <c r="H51" t="s">
        <v>313</v>
      </c>
      <c r="M51" s="69"/>
      <c r="AB51" s="62"/>
      <c r="AD51" s="62"/>
      <c r="AR51" s="62"/>
      <c r="AT51" s="62"/>
      <c r="BA51" s="69"/>
    </row>
    <row r="52" spans="1:637" ht="31.5" x14ac:dyDescent="0.25">
      <c r="G52" s="69"/>
      <c r="M52" s="69"/>
      <c r="AB52" s="62"/>
      <c r="AD52" s="62"/>
      <c r="AR52" s="62"/>
      <c r="AT52" s="62"/>
      <c r="BA52" s="69"/>
    </row>
    <row r="53" spans="1:637" ht="31.5" x14ac:dyDescent="0.25">
      <c r="G53" s="69"/>
      <c r="M53" s="69"/>
      <c r="AB53" s="62"/>
      <c r="AD53" s="62"/>
      <c r="AR53" s="62"/>
      <c r="AT53" s="62"/>
      <c r="BA53" s="69"/>
    </row>
    <row r="54" spans="1:637" ht="31.5" x14ac:dyDescent="0.25">
      <c r="G54" s="69"/>
      <c r="M54" s="69"/>
      <c r="AB54" s="62"/>
      <c r="AD54" s="62"/>
      <c r="AR54" s="62"/>
      <c r="AT54" s="62"/>
      <c r="BA54" s="69"/>
    </row>
    <row r="55" spans="1:637" ht="31.5" x14ac:dyDescent="0.25">
      <c r="G55" s="69"/>
      <c r="M55" s="69"/>
      <c r="AB55" s="62"/>
      <c r="AD55" s="62"/>
      <c r="AR55" s="62"/>
      <c r="AT55" s="62"/>
      <c r="BA55" s="69"/>
    </row>
    <row r="56" spans="1:637" ht="31.5" x14ac:dyDescent="0.25">
      <c r="G56" s="69"/>
      <c r="M56" s="69"/>
      <c r="AB56" s="62"/>
      <c r="AD56" s="62"/>
      <c r="AR56" s="62"/>
      <c r="AT56" s="62"/>
      <c r="BA56" s="69"/>
    </row>
    <row r="57" spans="1:637" ht="31.5" x14ac:dyDescent="0.25">
      <c r="G57" s="69"/>
      <c r="M57" s="69"/>
      <c r="AB57" s="62"/>
      <c r="AD57" s="62"/>
      <c r="AR57" s="62"/>
      <c r="AT57" s="62"/>
      <c r="BA57" s="69"/>
    </row>
    <row r="58" spans="1:637" ht="31.5" x14ac:dyDescent="0.25">
      <c r="G58" s="69"/>
      <c r="M58" s="69"/>
      <c r="AB58" s="62"/>
      <c r="AD58" s="62"/>
      <c r="AR58" s="62"/>
      <c r="AT58" s="62"/>
      <c r="BA58" s="69"/>
    </row>
    <row r="59" spans="1:637" ht="31.5" x14ac:dyDescent="0.25">
      <c r="G59" s="69"/>
      <c r="M59" s="69"/>
      <c r="AB59" s="62"/>
      <c r="AD59" s="62"/>
      <c r="AR59" s="62"/>
      <c r="AT59" s="62"/>
      <c r="BA59" s="69"/>
    </row>
    <row r="60" spans="1:637" ht="31.5" x14ac:dyDescent="0.25">
      <c r="G60" s="69"/>
      <c r="M60" s="69"/>
      <c r="AB60" s="62"/>
      <c r="AD60" s="62"/>
      <c r="AR60" s="62"/>
      <c r="AT60" s="62"/>
      <c r="BA60" s="69"/>
    </row>
    <row r="61" spans="1:637" ht="31.5" x14ac:dyDescent="0.25">
      <c r="G61" s="69"/>
      <c r="M61" s="69"/>
      <c r="AB61" s="62"/>
      <c r="AD61" s="62"/>
      <c r="AR61" s="62"/>
      <c r="AT61" s="62"/>
      <c r="BA61" s="69"/>
    </row>
    <row r="62" spans="1:637" ht="31.5" x14ac:dyDescent="0.25">
      <c r="G62" s="69"/>
      <c r="M62" s="69"/>
      <c r="AB62" s="62"/>
      <c r="AD62" s="62"/>
      <c r="AR62" s="62"/>
      <c r="AT62" s="62"/>
      <c r="BA62" s="69"/>
    </row>
    <row r="63" spans="1:637" ht="31.5" x14ac:dyDescent="0.25">
      <c r="G63" s="69"/>
      <c r="M63" s="69"/>
      <c r="AB63" s="62"/>
      <c r="AD63" s="62"/>
      <c r="AR63" s="62"/>
      <c r="AT63" s="62"/>
      <c r="BA63" s="69"/>
    </row>
    <row r="64" spans="1:637" ht="31.5" x14ac:dyDescent="0.25">
      <c r="G64" s="69"/>
      <c r="M64" s="69"/>
      <c r="AB64" s="62"/>
      <c r="AD64" s="62"/>
      <c r="AR64" s="62"/>
      <c r="AT64" s="62"/>
      <c r="BA64" s="69"/>
    </row>
    <row r="65" spans="7:53" ht="31.5" x14ac:dyDescent="0.25">
      <c r="G65" s="69"/>
      <c r="M65" s="69"/>
      <c r="AB65" s="62"/>
      <c r="AD65" s="62"/>
      <c r="AR65" s="62"/>
      <c r="AT65" s="62"/>
      <c r="BA65" s="69"/>
    </row>
    <row r="66" spans="7:53" ht="31.5" x14ac:dyDescent="0.25">
      <c r="G66" s="69"/>
      <c r="M66" s="69"/>
      <c r="AB66" s="62"/>
      <c r="AD66" s="62"/>
      <c r="AR66" s="62"/>
      <c r="AT66" s="62"/>
      <c r="BA66" s="69"/>
    </row>
    <row r="67" spans="7:53" ht="31.5" x14ac:dyDescent="0.25">
      <c r="G67" s="69"/>
      <c r="M67" s="69"/>
      <c r="AB67" s="62"/>
      <c r="AD67" s="62"/>
      <c r="AR67" s="62"/>
      <c r="AT67" s="62"/>
      <c r="BA67" s="69"/>
    </row>
    <row r="68" spans="7:53" ht="31.5" x14ac:dyDescent="0.25">
      <c r="G68" s="69"/>
      <c r="M68" s="69"/>
      <c r="AB68" s="62"/>
      <c r="AD68" s="62"/>
      <c r="AR68" s="62"/>
      <c r="AT68" s="62"/>
      <c r="BA68" s="69"/>
    </row>
    <row r="69" spans="7:53" ht="31.5" x14ac:dyDescent="0.25">
      <c r="G69" s="69"/>
      <c r="M69" s="69"/>
      <c r="AB69" s="62"/>
      <c r="AD69" s="62"/>
      <c r="AR69" s="62"/>
      <c r="AT69" s="62"/>
      <c r="BA69" s="69"/>
    </row>
    <row r="70" spans="7:53" ht="31.5" x14ac:dyDescent="0.25">
      <c r="G70" s="69"/>
      <c r="M70" s="69"/>
      <c r="AB70" s="62"/>
      <c r="AD70" s="62"/>
      <c r="AR70" s="62"/>
      <c r="AT70" s="62"/>
      <c r="BA70" s="69"/>
    </row>
    <row r="71" spans="7:53" ht="31.5" x14ac:dyDescent="0.25">
      <c r="G71" s="69"/>
      <c r="M71" s="69"/>
      <c r="AB71" s="62"/>
      <c r="AD71" s="62"/>
      <c r="AR71" s="62"/>
      <c r="AT71" s="62"/>
      <c r="BA71" s="69"/>
    </row>
    <row r="72" spans="7:53" ht="31.5" x14ac:dyDescent="0.25">
      <c r="G72" s="69"/>
      <c r="M72" s="69"/>
      <c r="AB72" s="62"/>
      <c r="AD72" s="62"/>
      <c r="AR72" s="62"/>
      <c r="AT72" s="62"/>
      <c r="BA72" s="69"/>
    </row>
    <row r="73" spans="7:53" ht="31.5" x14ac:dyDescent="0.25">
      <c r="G73" s="69"/>
      <c r="M73" s="69"/>
      <c r="AB73" s="62"/>
      <c r="AD73" s="62"/>
      <c r="AR73" s="62"/>
      <c r="AT73" s="62"/>
      <c r="BA73" s="69"/>
    </row>
    <row r="74" spans="7:53" ht="31.5" x14ac:dyDescent="0.25">
      <c r="G74" s="69"/>
      <c r="M74" s="69"/>
      <c r="AB74" s="62"/>
      <c r="AD74" s="62"/>
      <c r="AR74" s="62"/>
      <c r="AT74" s="62"/>
      <c r="BA74" s="69"/>
    </row>
    <row r="75" spans="7:53" ht="31.5" x14ac:dyDescent="0.25">
      <c r="G75" s="69"/>
      <c r="M75" s="69"/>
      <c r="AB75" s="62"/>
      <c r="AD75" s="62"/>
      <c r="AR75" s="62"/>
      <c r="AT75" s="62"/>
      <c r="BA75" s="69"/>
    </row>
    <row r="76" spans="7:53" ht="31.5" x14ac:dyDescent="0.25">
      <c r="G76" s="69"/>
      <c r="M76" s="69"/>
      <c r="AB76" s="62"/>
      <c r="AD76" s="62"/>
      <c r="AR76" s="62"/>
      <c r="AT76" s="62"/>
      <c r="BA76" s="69"/>
    </row>
    <row r="77" spans="7:53" ht="31.5" x14ac:dyDescent="0.25">
      <c r="G77" s="69"/>
      <c r="M77" s="69"/>
      <c r="AB77" s="62"/>
      <c r="AD77" s="62"/>
      <c r="AR77" s="62"/>
      <c r="AT77" s="62"/>
      <c r="BA77" s="69"/>
    </row>
    <row r="78" spans="7:53" ht="31.5" x14ac:dyDescent="0.25">
      <c r="G78" s="69"/>
      <c r="M78" s="69"/>
      <c r="AB78" s="62"/>
      <c r="AD78" s="62"/>
      <c r="AR78" s="62"/>
      <c r="AT78" s="62"/>
      <c r="BA78" s="69"/>
    </row>
    <row r="79" spans="7:53" ht="31.5" x14ac:dyDescent="0.25">
      <c r="G79" s="69"/>
      <c r="M79" s="69"/>
      <c r="AB79" s="62"/>
      <c r="AD79" s="62"/>
      <c r="AR79" s="62"/>
      <c r="AT79" s="62"/>
      <c r="BA79" s="69"/>
    </row>
    <row r="80" spans="7:53" ht="31.5" x14ac:dyDescent="0.25">
      <c r="G80" s="69"/>
      <c r="M80" s="69"/>
      <c r="AB80" s="62"/>
      <c r="AD80" s="62"/>
      <c r="AR80" s="62"/>
      <c r="AT80" s="62"/>
      <c r="BA80" s="69"/>
    </row>
    <row r="81" spans="7:53" ht="31.5" x14ac:dyDescent="0.25">
      <c r="G81" s="69"/>
      <c r="M81" s="69"/>
      <c r="AB81" s="62"/>
      <c r="AD81" s="62"/>
      <c r="AR81" s="62"/>
      <c r="AT81" s="62"/>
      <c r="BA81" s="69"/>
    </row>
    <row r="82" spans="7:53" ht="31.5" x14ac:dyDescent="0.25">
      <c r="G82" s="69"/>
      <c r="M82" s="69"/>
      <c r="AB82" s="62"/>
      <c r="AD82" s="62"/>
      <c r="AR82" s="62"/>
      <c r="AT82" s="62"/>
      <c r="BA82" s="69"/>
    </row>
    <row r="83" spans="7:53" ht="31.5" x14ac:dyDescent="0.25">
      <c r="G83" s="69"/>
      <c r="M83" s="69"/>
      <c r="AB83" s="62"/>
      <c r="AD83" s="62"/>
      <c r="AR83" s="62"/>
      <c r="AT83" s="62"/>
      <c r="BA83" s="69"/>
    </row>
    <row r="84" spans="7:53" ht="31.5" x14ac:dyDescent="0.25">
      <c r="G84" s="69"/>
      <c r="M84" s="69"/>
      <c r="AB84" s="62"/>
      <c r="AD84" s="62"/>
      <c r="AR84" s="62"/>
      <c r="AT84" s="62"/>
      <c r="BA84" s="69"/>
    </row>
    <row r="85" spans="7:53" ht="31.5" x14ac:dyDescent="0.25">
      <c r="G85" s="69"/>
      <c r="M85" s="69"/>
      <c r="AB85" s="62"/>
      <c r="AD85" s="62"/>
      <c r="AR85" s="62"/>
      <c r="AT85" s="62"/>
      <c r="BA85" s="69"/>
    </row>
    <row r="86" spans="7:53" ht="31.5" x14ac:dyDescent="0.25">
      <c r="G86" s="69"/>
      <c r="M86" s="69"/>
      <c r="AB86" s="62"/>
      <c r="AD86" s="62"/>
      <c r="AR86" s="62"/>
      <c r="AT86" s="62"/>
      <c r="BA86" s="69"/>
    </row>
    <row r="87" spans="7:53" ht="31.5" x14ac:dyDescent="0.25">
      <c r="G87" s="69"/>
      <c r="M87" s="69"/>
      <c r="AB87" s="62"/>
      <c r="AD87" s="62"/>
      <c r="AR87" s="62"/>
      <c r="AT87" s="62"/>
      <c r="BA87" s="69"/>
    </row>
    <row r="88" spans="7:53" ht="31.5" x14ac:dyDescent="0.25">
      <c r="G88" s="69"/>
      <c r="M88" s="69"/>
      <c r="AB88" s="62"/>
      <c r="AD88" s="62"/>
      <c r="AR88" s="62"/>
      <c r="AT88" s="62"/>
      <c r="BA88" s="69"/>
    </row>
    <row r="89" spans="7:53" ht="31.5" x14ac:dyDescent="0.25">
      <c r="G89" s="69"/>
      <c r="M89" s="69"/>
      <c r="AB89" s="62"/>
      <c r="AD89" s="62"/>
      <c r="AR89" s="62"/>
      <c r="AT89" s="62"/>
      <c r="BA89" s="69"/>
    </row>
    <row r="90" spans="7:53" ht="31.5" x14ac:dyDescent="0.25">
      <c r="G90" s="69"/>
      <c r="M90" s="69"/>
      <c r="AB90" s="62"/>
      <c r="AD90" s="62"/>
      <c r="AR90" s="62"/>
      <c r="AT90" s="62"/>
      <c r="BA90" s="69"/>
    </row>
    <row r="91" spans="7:53" ht="31.5" x14ac:dyDescent="0.25">
      <c r="G91" s="69"/>
      <c r="M91" s="69"/>
      <c r="AB91" s="62"/>
      <c r="AD91" s="62"/>
      <c r="AR91" s="62"/>
      <c r="AT91" s="62"/>
      <c r="BA91" s="69"/>
    </row>
    <row r="92" spans="7:53" ht="31.5" x14ac:dyDescent="0.25">
      <c r="G92" s="69"/>
      <c r="M92" s="69"/>
      <c r="AB92" s="62"/>
      <c r="AD92" s="62"/>
      <c r="AR92" s="62"/>
      <c r="AT92" s="62"/>
      <c r="BA92" s="69"/>
    </row>
    <row r="93" spans="7:53" ht="31.5" x14ac:dyDescent="0.25">
      <c r="G93" s="69"/>
      <c r="M93" s="69"/>
      <c r="AB93" s="62"/>
      <c r="AD93" s="62"/>
      <c r="AR93" s="62"/>
      <c r="AT93" s="62"/>
      <c r="BA93" s="69"/>
    </row>
    <row r="94" spans="7:53" ht="31.5" x14ac:dyDescent="0.25">
      <c r="G94" s="69"/>
      <c r="M94" s="69"/>
      <c r="AB94" s="62"/>
      <c r="AD94" s="62"/>
      <c r="AR94" s="62"/>
      <c r="AT94" s="62"/>
      <c r="BA94" s="69"/>
    </row>
    <row r="95" spans="7:53" ht="31.5" x14ac:dyDescent="0.25">
      <c r="G95" s="69"/>
      <c r="M95" s="69"/>
      <c r="AB95" s="62"/>
      <c r="AD95" s="62"/>
      <c r="AR95" s="62"/>
      <c r="AT95" s="62"/>
      <c r="BA95" s="69"/>
    </row>
    <row r="96" spans="7:53" ht="31.5" x14ac:dyDescent="0.25">
      <c r="G96" s="69"/>
      <c r="M96" s="69"/>
      <c r="AB96" s="62"/>
      <c r="AD96" s="62"/>
      <c r="AR96" s="62"/>
      <c r="AT96" s="62"/>
      <c r="BA96" s="69"/>
    </row>
    <row r="97" spans="7:53" ht="31.5" x14ac:dyDescent="0.25">
      <c r="G97" s="69"/>
      <c r="M97" s="69"/>
      <c r="AB97" s="62"/>
      <c r="AD97" s="62"/>
      <c r="AR97" s="62"/>
      <c r="AT97" s="62"/>
      <c r="BA97" s="69"/>
    </row>
    <row r="98" spans="7:53" ht="31.5" x14ac:dyDescent="0.25">
      <c r="G98" s="69"/>
      <c r="M98" s="69"/>
      <c r="AB98" s="62"/>
      <c r="AD98" s="62"/>
      <c r="AR98" s="62"/>
      <c r="AT98" s="62"/>
      <c r="BA98" s="69"/>
    </row>
    <row r="99" spans="7:53" ht="31.5" x14ac:dyDescent="0.25">
      <c r="G99" s="69"/>
      <c r="M99" s="69"/>
      <c r="AB99" s="62"/>
      <c r="AD99" s="62"/>
      <c r="AR99" s="62"/>
      <c r="AT99" s="62"/>
      <c r="BA99" s="69"/>
    </row>
    <row r="100" spans="7:53" ht="31.5" x14ac:dyDescent="0.25">
      <c r="G100" s="69"/>
      <c r="M100" s="69"/>
      <c r="AB100" s="62"/>
      <c r="AD100" s="62"/>
      <c r="AR100" s="62"/>
      <c r="AT100" s="62"/>
      <c r="BA100" s="69"/>
    </row>
    <row r="101" spans="7:53" ht="31.5" x14ac:dyDescent="0.25">
      <c r="G101" s="69"/>
      <c r="M101" s="69"/>
      <c r="AB101" s="62"/>
      <c r="AD101" s="62"/>
      <c r="AR101" s="62"/>
      <c r="AT101" s="62"/>
      <c r="BA101" s="69"/>
    </row>
    <row r="102" spans="7:53" ht="31.5" x14ac:dyDescent="0.25">
      <c r="G102" s="69"/>
      <c r="M102" s="69"/>
      <c r="AB102" s="62"/>
      <c r="AD102" s="62"/>
      <c r="AR102" s="62"/>
      <c r="AT102" s="62"/>
      <c r="BA102" s="69"/>
    </row>
    <row r="103" spans="7:53" ht="31.5" x14ac:dyDescent="0.25">
      <c r="G103" s="69"/>
      <c r="M103" s="69"/>
      <c r="AB103" s="62"/>
      <c r="AD103" s="62"/>
      <c r="AR103" s="62"/>
      <c r="AT103" s="62"/>
      <c r="BA103" s="69"/>
    </row>
    <row r="104" spans="7:53" ht="31.5" x14ac:dyDescent="0.25">
      <c r="G104" s="69"/>
      <c r="M104" s="69"/>
      <c r="AB104" s="62"/>
      <c r="AD104" s="62"/>
      <c r="AR104" s="62"/>
      <c r="AT104" s="62"/>
      <c r="BA104" s="69"/>
    </row>
    <row r="105" spans="7:53" ht="31.5" x14ac:dyDescent="0.25">
      <c r="G105" s="69"/>
      <c r="M105" s="69"/>
      <c r="AB105" s="62"/>
      <c r="AD105" s="62"/>
      <c r="AR105" s="62"/>
      <c r="AT105" s="62"/>
      <c r="BA105" s="69"/>
    </row>
    <row r="106" spans="7:53" ht="31.5" x14ac:dyDescent="0.25">
      <c r="G106" s="69"/>
      <c r="M106" s="69"/>
      <c r="AB106" s="62"/>
      <c r="AD106" s="62"/>
      <c r="AR106" s="62"/>
      <c r="AT106" s="62"/>
      <c r="BA106" s="69"/>
    </row>
    <row r="107" spans="7:53" ht="31.5" x14ac:dyDescent="0.25">
      <c r="G107" s="69"/>
      <c r="M107" s="69"/>
      <c r="AB107" s="62"/>
      <c r="AD107" s="62"/>
      <c r="AR107" s="62"/>
      <c r="AT107" s="62"/>
      <c r="BA107" s="69"/>
    </row>
    <row r="108" spans="7:53" ht="31.5" x14ac:dyDescent="0.25">
      <c r="G108" s="69"/>
      <c r="M108" s="69"/>
      <c r="AB108" s="62"/>
      <c r="AD108" s="62"/>
      <c r="AR108" s="62"/>
      <c r="AT108" s="62"/>
      <c r="BA108" s="69"/>
    </row>
    <row r="109" spans="7:53" ht="31.5" x14ac:dyDescent="0.25">
      <c r="G109" s="69"/>
      <c r="M109" s="69"/>
      <c r="AB109" s="62"/>
      <c r="AD109" s="62"/>
      <c r="AR109" s="62"/>
      <c r="AT109" s="62"/>
      <c r="BA109" s="69"/>
    </row>
    <row r="110" spans="7:53" ht="31.5" x14ac:dyDescent="0.25">
      <c r="G110" s="69"/>
      <c r="M110" s="69"/>
      <c r="AB110" s="62"/>
      <c r="AD110" s="62"/>
      <c r="AR110" s="62"/>
      <c r="AT110" s="62"/>
      <c r="BA110" s="69"/>
    </row>
    <row r="111" spans="7:53" ht="31.5" x14ac:dyDescent="0.25">
      <c r="G111" s="69"/>
      <c r="M111" s="69"/>
      <c r="AB111" s="62"/>
      <c r="AD111" s="62"/>
      <c r="AR111" s="62"/>
      <c r="AT111" s="62"/>
      <c r="BA111" s="69"/>
    </row>
    <row r="112" spans="7:53" ht="31.5" x14ac:dyDescent="0.25">
      <c r="G112" s="69"/>
      <c r="M112" s="69"/>
      <c r="AB112" s="62"/>
      <c r="AD112" s="62"/>
      <c r="AR112" s="62"/>
      <c r="AT112" s="62"/>
      <c r="BA112" s="69"/>
    </row>
    <row r="113" spans="7:53" ht="31.5" x14ac:dyDescent="0.25">
      <c r="G113" s="69"/>
      <c r="M113" s="69"/>
      <c r="AB113" s="62"/>
      <c r="AD113" s="62"/>
      <c r="AR113" s="62"/>
      <c r="AT113" s="62"/>
      <c r="BA113" s="69"/>
    </row>
    <row r="114" spans="7:53" ht="31.5" x14ac:dyDescent="0.25">
      <c r="G114" s="69"/>
      <c r="M114" s="69"/>
      <c r="AB114" s="62"/>
      <c r="AD114" s="62"/>
      <c r="AR114" s="62"/>
      <c r="AT114" s="62"/>
      <c r="BA114" s="69"/>
    </row>
    <row r="115" spans="7:53" ht="31.5" x14ac:dyDescent="0.25">
      <c r="G115" s="69"/>
      <c r="M115" s="69"/>
      <c r="AB115" s="62"/>
      <c r="AD115" s="62"/>
      <c r="AR115" s="62"/>
      <c r="AT115" s="62"/>
      <c r="BA115" s="69"/>
    </row>
    <row r="116" spans="7:53" ht="31.5" x14ac:dyDescent="0.25">
      <c r="G116" s="69"/>
      <c r="M116" s="69"/>
      <c r="AB116" s="62"/>
      <c r="AD116" s="62"/>
      <c r="AR116" s="62"/>
      <c r="AT116" s="62"/>
      <c r="BA116" s="69"/>
    </row>
    <row r="117" spans="7:53" ht="31.5" x14ac:dyDescent="0.25">
      <c r="G117" s="69"/>
      <c r="M117" s="69"/>
      <c r="AB117" s="62"/>
      <c r="AD117" s="62"/>
      <c r="AR117" s="62"/>
      <c r="AT117" s="62"/>
      <c r="BA117" s="69"/>
    </row>
    <row r="118" spans="7:53" ht="31.5" x14ac:dyDescent="0.25">
      <c r="G118" s="69"/>
      <c r="M118" s="69"/>
      <c r="AB118" s="62"/>
      <c r="AD118" s="62"/>
      <c r="AR118" s="62"/>
      <c r="AT118" s="62"/>
      <c r="BA118" s="69"/>
    </row>
    <row r="119" spans="7:53" ht="31.5" x14ac:dyDescent="0.25">
      <c r="G119" s="69"/>
      <c r="M119" s="69"/>
      <c r="AB119" s="62"/>
      <c r="AD119" s="62"/>
      <c r="AR119" s="62"/>
      <c r="AT119" s="62"/>
      <c r="BA119" s="69"/>
    </row>
    <row r="120" spans="7:53" ht="31.5" x14ac:dyDescent="0.25">
      <c r="G120" s="69"/>
      <c r="M120" s="69"/>
      <c r="AB120" s="62"/>
      <c r="AD120" s="62"/>
      <c r="AR120" s="62"/>
      <c r="AT120" s="62"/>
      <c r="BA120" s="69"/>
    </row>
    <row r="121" spans="7:53" ht="31.5" x14ac:dyDescent="0.25">
      <c r="G121" s="69"/>
      <c r="M121" s="69"/>
      <c r="AB121" s="62"/>
      <c r="AD121" s="62"/>
      <c r="AR121" s="62"/>
      <c r="AT121" s="62"/>
      <c r="BA121" s="69"/>
    </row>
    <row r="122" spans="7:53" ht="31.5" x14ac:dyDescent="0.25">
      <c r="G122" s="69"/>
      <c r="M122" s="69"/>
      <c r="AB122" s="62"/>
      <c r="AD122" s="62"/>
      <c r="AR122" s="62"/>
      <c r="AT122" s="62"/>
      <c r="BA122" s="69"/>
    </row>
    <row r="123" spans="7:53" ht="31.5" x14ac:dyDescent="0.25">
      <c r="G123" s="69"/>
      <c r="M123" s="69"/>
      <c r="AB123" s="62"/>
      <c r="AD123" s="62"/>
      <c r="AR123" s="62"/>
      <c r="AT123" s="62"/>
      <c r="BA123" s="69"/>
    </row>
    <row r="124" spans="7:53" ht="31.5" x14ac:dyDescent="0.25">
      <c r="G124" s="69"/>
      <c r="M124" s="69"/>
      <c r="AB124" s="62"/>
      <c r="AD124" s="62"/>
      <c r="AR124" s="62"/>
      <c r="AT124" s="62"/>
      <c r="BA124" s="69"/>
    </row>
    <row r="125" spans="7:53" ht="31.5" x14ac:dyDescent="0.25">
      <c r="G125" s="69"/>
      <c r="M125" s="69"/>
      <c r="AB125" s="62"/>
      <c r="AD125" s="62"/>
      <c r="AR125" s="62"/>
      <c r="AT125" s="62"/>
      <c r="BA125" s="69"/>
    </row>
    <row r="126" spans="7:53" ht="31.5" x14ac:dyDescent="0.25">
      <c r="G126" s="69"/>
      <c r="M126" s="69"/>
      <c r="AB126" s="62"/>
      <c r="AD126" s="62"/>
      <c r="AR126" s="62"/>
      <c r="AT126" s="62"/>
      <c r="BA126" s="69"/>
    </row>
    <row r="127" spans="7:53" ht="31.5" x14ac:dyDescent="0.25">
      <c r="G127" s="69"/>
      <c r="M127" s="69"/>
      <c r="AB127" s="62"/>
      <c r="AD127" s="62"/>
      <c r="AR127" s="62"/>
      <c r="AT127" s="62"/>
      <c r="BA127" s="69"/>
    </row>
    <row r="128" spans="7:53" ht="31.5" x14ac:dyDescent="0.25">
      <c r="G128" s="69"/>
      <c r="M128" s="69"/>
      <c r="AB128" s="62"/>
      <c r="AD128" s="62"/>
      <c r="AR128" s="62"/>
      <c r="AT128" s="62"/>
      <c r="BA128" s="69"/>
    </row>
    <row r="129" spans="7:53" ht="31.5" x14ac:dyDescent="0.25">
      <c r="G129" s="69"/>
      <c r="M129" s="69"/>
      <c r="AB129" s="62"/>
      <c r="AD129" s="62"/>
      <c r="AR129" s="62"/>
      <c r="AT129" s="62"/>
      <c r="BA129" s="69"/>
    </row>
    <row r="130" spans="7:53" ht="31.5" x14ac:dyDescent="0.25">
      <c r="G130" s="69"/>
      <c r="M130" s="69"/>
      <c r="AB130" s="62"/>
      <c r="AD130" s="62"/>
      <c r="AR130" s="62"/>
      <c r="AT130" s="62"/>
      <c r="BA130" s="69"/>
    </row>
    <row r="131" spans="7:53" ht="31.5" x14ac:dyDescent="0.25">
      <c r="G131" s="69"/>
      <c r="M131" s="69"/>
      <c r="AB131" s="62"/>
      <c r="AD131" s="62"/>
      <c r="AR131" s="62"/>
      <c r="AT131" s="62"/>
      <c r="BA131" s="69"/>
    </row>
    <row r="132" spans="7:53" ht="31.5" x14ac:dyDescent="0.25">
      <c r="G132" s="69"/>
      <c r="M132" s="69"/>
      <c r="AB132" s="62"/>
      <c r="AD132" s="62"/>
      <c r="AR132" s="62"/>
      <c r="AT132" s="62"/>
      <c r="BA132" s="69"/>
    </row>
    <row r="133" spans="7:53" ht="31.5" x14ac:dyDescent="0.25">
      <c r="G133" s="69"/>
      <c r="M133" s="69"/>
      <c r="AB133" s="62"/>
      <c r="AD133" s="62"/>
      <c r="AR133" s="62"/>
      <c r="AT133" s="62"/>
      <c r="BA133" s="69"/>
    </row>
    <row r="134" spans="7:53" ht="31.5" x14ac:dyDescent="0.25">
      <c r="G134" s="69"/>
      <c r="M134" s="69"/>
      <c r="AB134" s="62"/>
      <c r="AD134" s="62"/>
      <c r="AR134" s="62"/>
      <c r="AT134" s="62"/>
      <c r="BA134" s="69"/>
    </row>
    <row r="135" spans="7:53" ht="31.5" x14ac:dyDescent="0.25">
      <c r="G135" s="69"/>
      <c r="M135" s="69"/>
      <c r="AB135" s="62"/>
      <c r="AD135" s="62"/>
      <c r="AR135" s="62"/>
      <c r="AT135" s="62"/>
      <c r="BA135" s="69"/>
    </row>
    <row r="136" spans="7:53" ht="31.5" x14ac:dyDescent="0.25">
      <c r="G136" s="69"/>
      <c r="M136" s="69"/>
      <c r="AB136" s="62"/>
      <c r="AD136" s="62"/>
      <c r="AR136" s="62"/>
      <c r="AT136" s="62"/>
      <c r="BA136" s="69"/>
    </row>
    <row r="137" spans="7:53" ht="31.5" x14ac:dyDescent="0.25">
      <c r="G137" s="69"/>
      <c r="M137" s="69"/>
      <c r="AB137" s="62"/>
      <c r="AD137" s="62"/>
      <c r="AR137" s="62"/>
      <c r="AT137" s="62"/>
      <c r="BA137" s="69"/>
    </row>
    <row r="138" spans="7:53" ht="31.5" x14ac:dyDescent="0.25">
      <c r="G138" s="69"/>
      <c r="M138" s="69"/>
      <c r="AB138" s="62"/>
      <c r="AD138" s="62"/>
      <c r="AR138" s="62"/>
      <c r="AT138" s="62"/>
      <c r="BA138" s="69"/>
    </row>
    <row r="139" spans="7:53" ht="31.5" x14ac:dyDescent="0.25">
      <c r="G139" s="69"/>
      <c r="M139" s="69"/>
      <c r="AB139" s="62"/>
      <c r="AD139" s="62"/>
      <c r="AR139" s="62"/>
      <c r="AT139" s="62"/>
      <c r="BA139" s="69"/>
    </row>
    <row r="140" spans="7:53" ht="31.5" x14ac:dyDescent="0.25">
      <c r="G140" s="69"/>
      <c r="M140" s="69"/>
      <c r="AB140" s="62"/>
      <c r="AD140" s="62"/>
      <c r="AR140" s="62"/>
      <c r="AT140" s="62"/>
      <c r="BA140" s="69"/>
    </row>
    <row r="141" spans="7:53" ht="31.5" x14ac:dyDescent="0.25">
      <c r="G141" s="69"/>
      <c r="M141" s="69"/>
      <c r="AB141" s="62"/>
      <c r="AD141" s="62"/>
      <c r="AR141" s="62"/>
      <c r="AT141" s="62"/>
      <c r="BA141" s="69"/>
    </row>
    <row r="142" spans="7:53" ht="31.5" x14ac:dyDescent="0.25">
      <c r="G142" s="69"/>
      <c r="M142" s="69"/>
      <c r="AB142" s="62"/>
      <c r="AD142" s="62"/>
      <c r="AR142" s="62"/>
      <c r="AT142" s="62"/>
      <c r="BA142" s="69"/>
    </row>
    <row r="143" spans="7:53" ht="31.5" x14ac:dyDescent="0.25">
      <c r="G143" s="69"/>
      <c r="M143" s="69"/>
      <c r="AB143" s="62"/>
      <c r="AD143" s="62"/>
      <c r="AR143" s="62"/>
      <c r="AT143" s="62"/>
      <c r="BA143" s="69"/>
    </row>
    <row r="144" spans="7:53" ht="31.5" x14ac:dyDescent="0.25">
      <c r="G144" s="69"/>
      <c r="M144" s="69"/>
      <c r="AB144" s="62"/>
      <c r="AD144" s="62"/>
      <c r="AR144" s="62"/>
      <c r="AT144" s="62"/>
      <c r="BA144" s="69"/>
    </row>
    <row r="145" spans="7:53" ht="31.5" x14ac:dyDescent="0.25">
      <c r="G145" s="69"/>
      <c r="M145" s="69"/>
      <c r="AB145" s="62"/>
      <c r="AD145" s="62"/>
      <c r="AR145" s="62"/>
      <c r="AT145" s="62"/>
      <c r="BA145" s="69"/>
    </row>
    <row r="146" spans="7:53" ht="31.5" x14ac:dyDescent="0.25">
      <c r="G146" s="69"/>
      <c r="M146" s="69"/>
      <c r="AB146" s="62"/>
      <c r="AD146" s="62"/>
      <c r="AR146" s="62"/>
      <c r="AT146" s="62"/>
      <c r="BA146" s="69"/>
    </row>
    <row r="147" spans="7:53" ht="31.5" x14ac:dyDescent="0.25">
      <c r="G147" s="69"/>
      <c r="M147" s="69"/>
      <c r="AB147" s="62"/>
      <c r="AD147" s="62"/>
      <c r="AR147" s="62"/>
      <c r="AT147" s="62"/>
      <c r="BA147" s="69"/>
    </row>
    <row r="148" spans="7:53" ht="31.5" x14ac:dyDescent="0.25">
      <c r="G148" s="69"/>
      <c r="M148" s="69"/>
      <c r="AB148" s="62"/>
      <c r="AD148" s="62"/>
      <c r="AR148" s="62"/>
      <c r="AT148" s="62"/>
      <c r="BA148" s="69"/>
    </row>
    <row r="149" spans="7:53" ht="31.5" x14ac:dyDescent="0.25">
      <c r="G149" s="69"/>
      <c r="M149" s="69"/>
      <c r="AB149" s="62"/>
      <c r="AD149" s="62"/>
      <c r="AR149" s="62"/>
      <c r="AT149" s="62"/>
      <c r="BA149" s="69"/>
    </row>
    <row r="150" spans="7:53" ht="31.5" x14ac:dyDescent="0.25">
      <c r="G150" s="69"/>
      <c r="M150" s="69"/>
      <c r="AB150" s="62"/>
      <c r="AD150" s="62"/>
      <c r="AR150" s="62"/>
      <c r="AT150" s="62"/>
      <c r="BA150" s="69"/>
    </row>
    <row r="151" spans="7:53" ht="31.5" x14ac:dyDescent="0.25">
      <c r="G151" s="69"/>
      <c r="M151" s="69"/>
      <c r="AB151" s="62"/>
      <c r="AD151" s="62"/>
      <c r="AR151" s="62"/>
      <c r="AT151" s="62"/>
      <c r="BA151" s="69"/>
    </row>
    <row r="152" spans="7:53" ht="31.5" x14ac:dyDescent="0.25">
      <c r="G152" s="69"/>
      <c r="M152" s="69"/>
      <c r="AB152" s="62"/>
      <c r="AD152" s="62"/>
      <c r="AR152" s="62"/>
      <c r="AT152" s="62"/>
      <c r="BA152" s="69"/>
    </row>
    <row r="153" spans="7:53" ht="31.5" x14ac:dyDescent="0.25">
      <c r="G153" s="69"/>
      <c r="M153" s="69"/>
      <c r="AB153" s="62"/>
      <c r="AD153" s="62"/>
      <c r="AR153" s="62"/>
      <c r="AT153" s="62"/>
      <c r="BA153" s="69"/>
    </row>
    <row r="154" spans="7:53" ht="31.5" x14ac:dyDescent="0.25">
      <c r="G154" s="69"/>
      <c r="M154" s="69"/>
      <c r="AB154" s="62"/>
      <c r="AD154" s="62"/>
      <c r="AR154" s="62"/>
      <c r="AT154" s="62"/>
      <c r="BA154" s="69"/>
    </row>
    <row r="155" spans="7:53" ht="31.5" x14ac:dyDescent="0.25">
      <c r="G155" s="69"/>
      <c r="M155" s="69"/>
      <c r="AB155" s="62"/>
      <c r="AD155" s="62"/>
      <c r="AR155" s="62"/>
      <c r="AT155" s="62"/>
      <c r="BA155" s="69"/>
    </row>
    <row r="156" spans="7:53" ht="31.5" x14ac:dyDescent="0.25">
      <c r="G156" s="69"/>
      <c r="M156" s="69"/>
      <c r="AB156" s="62"/>
      <c r="AD156" s="62"/>
      <c r="AR156" s="62"/>
      <c r="AT156" s="62"/>
      <c r="BA156" s="69"/>
    </row>
    <row r="157" spans="7:53" ht="31.5" x14ac:dyDescent="0.25">
      <c r="G157" s="69"/>
      <c r="M157" s="69"/>
      <c r="AB157" s="62"/>
      <c r="AD157" s="62"/>
      <c r="AR157" s="62"/>
      <c r="AT157" s="62"/>
      <c r="BA157" s="69"/>
    </row>
    <row r="158" spans="7:53" ht="31.5" x14ac:dyDescent="0.25">
      <c r="G158" s="69"/>
      <c r="M158" s="69"/>
      <c r="AB158" s="62"/>
      <c r="AD158" s="62"/>
      <c r="AR158" s="62"/>
      <c r="AT158" s="62"/>
      <c r="BA158" s="69"/>
    </row>
    <row r="159" spans="7:53" ht="31.5" x14ac:dyDescent="0.25">
      <c r="G159" s="69"/>
      <c r="M159" s="69"/>
      <c r="AB159" s="62"/>
      <c r="AD159" s="62"/>
      <c r="AR159" s="62"/>
      <c r="AT159" s="62"/>
      <c r="BA159" s="69"/>
    </row>
    <row r="160" spans="7:53" ht="31.5" x14ac:dyDescent="0.25">
      <c r="G160" s="69"/>
      <c r="M160" s="69"/>
      <c r="AB160" s="62"/>
      <c r="AD160" s="62"/>
      <c r="AR160" s="62"/>
      <c r="AT160" s="62"/>
      <c r="BA160" s="69"/>
    </row>
    <row r="161" spans="7:53" ht="31.5" x14ac:dyDescent="0.25">
      <c r="G161" s="69"/>
      <c r="M161" s="69"/>
      <c r="AB161" s="62"/>
      <c r="AD161" s="62"/>
      <c r="AR161" s="62"/>
      <c r="AT161" s="62"/>
      <c r="BA161" s="69"/>
    </row>
    <row r="162" spans="7:53" ht="31.5" x14ac:dyDescent="0.25">
      <c r="G162" s="69"/>
      <c r="M162" s="69"/>
      <c r="AB162" s="62"/>
      <c r="AD162" s="62"/>
      <c r="AR162" s="62"/>
      <c r="AT162" s="62"/>
      <c r="BA162" s="69"/>
    </row>
    <row r="163" spans="7:53" ht="31.5" x14ac:dyDescent="0.25">
      <c r="G163" s="69"/>
      <c r="M163" s="69"/>
      <c r="AB163" s="62"/>
      <c r="AD163" s="62"/>
      <c r="AR163" s="62"/>
      <c r="AT163" s="62"/>
      <c r="BA163" s="69"/>
    </row>
    <row r="164" spans="7:53" ht="31.5" x14ac:dyDescent="0.25">
      <c r="G164" s="69"/>
      <c r="M164" s="69"/>
      <c r="AB164" s="62"/>
      <c r="AD164" s="62"/>
      <c r="AR164" s="62"/>
      <c r="AT164" s="62"/>
      <c r="BA164" s="69"/>
    </row>
    <row r="165" spans="7:53" ht="31.5" x14ac:dyDescent="0.25">
      <c r="G165" s="69"/>
      <c r="M165" s="69"/>
      <c r="AB165" s="62"/>
      <c r="AD165" s="62"/>
      <c r="AR165" s="62"/>
      <c r="AT165" s="62"/>
      <c r="BA165" s="69"/>
    </row>
    <row r="166" spans="7:53" ht="31.5" x14ac:dyDescent="0.25">
      <c r="G166" s="69"/>
      <c r="M166" s="69"/>
      <c r="AB166" s="62"/>
      <c r="AD166" s="62"/>
      <c r="AR166" s="62"/>
      <c r="AT166" s="62"/>
      <c r="BA166" s="69"/>
    </row>
    <row r="167" spans="7:53" ht="31.5" x14ac:dyDescent="0.25">
      <c r="G167" s="69"/>
      <c r="M167" s="69"/>
      <c r="AB167" s="62"/>
      <c r="AD167" s="62"/>
      <c r="AR167" s="62"/>
      <c r="AT167" s="62"/>
      <c r="BA167" s="69"/>
    </row>
    <row r="168" spans="7:53" ht="31.5" x14ac:dyDescent="0.25">
      <c r="G168" s="69"/>
      <c r="M168" s="69"/>
      <c r="AB168" s="62"/>
      <c r="AD168" s="62"/>
      <c r="AR168" s="62"/>
      <c r="AT168" s="62"/>
      <c r="BA168" s="69"/>
    </row>
    <row r="169" spans="7:53" ht="31.5" x14ac:dyDescent="0.25">
      <c r="G169" s="69"/>
      <c r="M169" s="69"/>
      <c r="AB169" s="62"/>
      <c r="AD169" s="62"/>
      <c r="AR169" s="62"/>
      <c r="AT169" s="62"/>
      <c r="BA169" s="69"/>
    </row>
    <row r="170" spans="7:53" ht="31.5" x14ac:dyDescent="0.25">
      <c r="G170" s="69"/>
      <c r="M170" s="69"/>
      <c r="AB170" s="62"/>
      <c r="AD170" s="62"/>
      <c r="AR170" s="62"/>
      <c r="AT170" s="62"/>
      <c r="BA170" s="69"/>
    </row>
    <row r="171" spans="7:53" ht="31.5" x14ac:dyDescent="0.25">
      <c r="G171" s="69"/>
      <c r="M171" s="69"/>
      <c r="AB171" s="62"/>
      <c r="AD171" s="62"/>
      <c r="AR171" s="62"/>
      <c r="AT171" s="62"/>
      <c r="BA171" s="69"/>
    </row>
    <row r="172" spans="7:53" ht="31.5" x14ac:dyDescent="0.25">
      <c r="G172" s="69"/>
      <c r="M172" s="69"/>
      <c r="AB172" s="62"/>
      <c r="AD172" s="62"/>
      <c r="AR172" s="62"/>
      <c r="AT172" s="62"/>
      <c r="BA172" s="69"/>
    </row>
    <row r="173" spans="7:53" ht="31.5" x14ac:dyDescent="0.25">
      <c r="G173" s="69"/>
      <c r="M173" s="69"/>
      <c r="AB173" s="62"/>
      <c r="AD173" s="62"/>
      <c r="AR173" s="62"/>
      <c r="AT173" s="62"/>
      <c r="BA173" s="69"/>
    </row>
    <row r="174" spans="7:53" ht="31.5" x14ac:dyDescent="0.25">
      <c r="G174" s="69"/>
      <c r="M174" s="69"/>
      <c r="AB174" s="62"/>
      <c r="AD174" s="62"/>
      <c r="AR174" s="62"/>
      <c r="AT174" s="62"/>
      <c r="BA174" s="69"/>
    </row>
    <row r="175" spans="7:53" ht="31.5" x14ac:dyDescent="0.25">
      <c r="G175" s="69"/>
      <c r="M175" s="69"/>
      <c r="AB175" s="62"/>
      <c r="AD175" s="62"/>
      <c r="AR175" s="62"/>
      <c r="AT175" s="62"/>
      <c r="BA175" s="69"/>
    </row>
    <row r="176" spans="7:53" ht="31.5" x14ac:dyDescent="0.25">
      <c r="G176" s="69"/>
      <c r="M176" s="69"/>
      <c r="AB176" s="62"/>
      <c r="AD176" s="62"/>
      <c r="AR176" s="62"/>
      <c r="AT176" s="62"/>
      <c r="BA176" s="69"/>
    </row>
    <row r="177" spans="7:53" ht="31.5" x14ac:dyDescent="0.25">
      <c r="G177" s="69"/>
      <c r="M177" s="69"/>
      <c r="AB177" s="62"/>
      <c r="AD177" s="62"/>
      <c r="AR177" s="62"/>
      <c r="AT177" s="62"/>
      <c r="BA177" s="69"/>
    </row>
    <row r="178" spans="7:53" ht="31.5" x14ac:dyDescent="0.25">
      <c r="G178" s="69"/>
      <c r="M178" s="69"/>
      <c r="AB178" s="62"/>
      <c r="AD178" s="62"/>
      <c r="AR178" s="62"/>
      <c r="AT178" s="62"/>
      <c r="BA178" s="69"/>
    </row>
    <row r="179" spans="7:53" ht="31.5" x14ac:dyDescent="0.25">
      <c r="G179" s="69"/>
      <c r="M179" s="69"/>
      <c r="AB179" s="62"/>
      <c r="AD179" s="62"/>
      <c r="AR179" s="62"/>
      <c r="AT179" s="62"/>
      <c r="BA179" s="69"/>
    </row>
    <row r="180" spans="7:53" ht="31.5" x14ac:dyDescent="0.25">
      <c r="G180" s="69"/>
      <c r="M180" s="69"/>
      <c r="AB180" s="62"/>
      <c r="AD180" s="62"/>
      <c r="AR180" s="62"/>
      <c r="AT180" s="62"/>
      <c r="BA180" s="69"/>
    </row>
    <row r="181" spans="7:53" ht="31.5" x14ac:dyDescent="0.25">
      <c r="G181" s="69"/>
      <c r="M181" s="69"/>
      <c r="AB181" s="62"/>
      <c r="AD181" s="62"/>
      <c r="AR181" s="62"/>
      <c r="AT181" s="62"/>
      <c r="BA181" s="69"/>
    </row>
    <row r="182" spans="7:53" ht="31.5" x14ac:dyDescent="0.25">
      <c r="G182" s="69"/>
      <c r="M182" s="69"/>
      <c r="AB182" s="62"/>
      <c r="AD182" s="62"/>
      <c r="AR182" s="62"/>
      <c r="AT182" s="62"/>
      <c r="BA182" s="69"/>
    </row>
    <row r="183" spans="7:53" ht="31.5" x14ac:dyDescent="0.25">
      <c r="G183" s="69"/>
      <c r="M183" s="69"/>
      <c r="AB183" s="62"/>
      <c r="AD183" s="62"/>
      <c r="AR183" s="62"/>
      <c r="AT183" s="62"/>
      <c r="BA183" s="69"/>
    </row>
    <row r="184" spans="7:53" ht="31.5" x14ac:dyDescent="0.25">
      <c r="G184" s="69"/>
      <c r="M184" s="69"/>
      <c r="AB184" s="62"/>
      <c r="AD184" s="62"/>
      <c r="AR184" s="62"/>
      <c r="AT184" s="62"/>
      <c r="BA184" s="69"/>
    </row>
    <row r="185" spans="7:53" ht="31.5" x14ac:dyDescent="0.25">
      <c r="G185" s="69"/>
      <c r="M185" s="69"/>
      <c r="AB185" s="62"/>
      <c r="AD185" s="62"/>
      <c r="AR185" s="62"/>
      <c r="AT185" s="62"/>
      <c r="BA185" s="69"/>
    </row>
    <row r="186" spans="7:53" ht="31.5" x14ac:dyDescent="0.25">
      <c r="G186" s="69"/>
      <c r="M186" s="69"/>
      <c r="AB186" s="62"/>
      <c r="AD186" s="62"/>
      <c r="AR186" s="62"/>
      <c r="AT186" s="62"/>
      <c r="BA186" s="69"/>
    </row>
    <row r="187" spans="7:53" ht="31.5" x14ac:dyDescent="0.25">
      <c r="G187" s="69"/>
      <c r="M187" s="69"/>
      <c r="AB187" s="62"/>
      <c r="AD187" s="62"/>
      <c r="AR187" s="62"/>
      <c r="AT187" s="62"/>
      <c r="BA187" s="69"/>
    </row>
    <row r="188" spans="7:53" ht="31.5" x14ac:dyDescent="0.25">
      <c r="G188" s="69"/>
      <c r="M188" s="69"/>
      <c r="AB188" s="62"/>
      <c r="AD188" s="62"/>
      <c r="AR188" s="62"/>
      <c r="AT188" s="62"/>
      <c r="BA188" s="69"/>
    </row>
    <row r="189" spans="7:53" ht="31.5" x14ac:dyDescent="0.25">
      <c r="G189" s="69"/>
      <c r="M189" s="69"/>
      <c r="AB189" s="62"/>
      <c r="AD189" s="62"/>
      <c r="AR189" s="62"/>
      <c r="AT189" s="62"/>
      <c r="BA189" s="69"/>
    </row>
    <row r="190" spans="7:53" ht="31.5" x14ac:dyDescent="0.25">
      <c r="G190" s="69"/>
      <c r="M190" s="69"/>
      <c r="AB190" s="62"/>
      <c r="AD190" s="62"/>
      <c r="AR190" s="62"/>
      <c r="AT190" s="62"/>
      <c r="BA190" s="69"/>
    </row>
    <row r="191" spans="7:53" ht="31.5" x14ac:dyDescent="0.25">
      <c r="G191" s="69"/>
      <c r="M191" s="69"/>
      <c r="AB191" s="62"/>
      <c r="AD191" s="62"/>
      <c r="AR191" s="62"/>
      <c r="AT191" s="62"/>
      <c r="BA191" s="69"/>
    </row>
    <row r="192" spans="7:53" ht="31.5" x14ac:dyDescent="0.25">
      <c r="G192" s="69"/>
      <c r="M192" s="69"/>
      <c r="AB192" s="62"/>
      <c r="AD192" s="62"/>
      <c r="AR192" s="62"/>
      <c r="AT192" s="62"/>
      <c r="BA192" s="69"/>
    </row>
    <row r="193" spans="7:53" ht="31.5" x14ac:dyDescent="0.25">
      <c r="G193" s="69"/>
      <c r="M193" s="69"/>
      <c r="AB193" s="62"/>
      <c r="AD193" s="62"/>
      <c r="AR193" s="62"/>
      <c r="AT193" s="62"/>
      <c r="BA193" s="69"/>
    </row>
    <row r="194" spans="7:53" ht="31.5" x14ac:dyDescent="0.25">
      <c r="G194" s="69"/>
      <c r="M194" s="69"/>
      <c r="AB194" s="62"/>
      <c r="AD194" s="62"/>
      <c r="AR194" s="62"/>
      <c r="AT194" s="62"/>
      <c r="BA194" s="69"/>
    </row>
    <row r="195" spans="7:53" ht="31.5" x14ac:dyDescent="0.25">
      <c r="G195" s="69"/>
      <c r="M195" s="69"/>
      <c r="AB195" s="62"/>
      <c r="AD195" s="62"/>
      <c r="AR195" s="62"/>
      <c r="AT195" s="62"/>
      <c r="BA195" s="69"/>
    </row>
    <row r="196" spans="7:53" ht="31.5" x14ac:dyDescent="0.25">
      <c r="G196" s="69"/>
      <c r="M196" s="69"/>
      <c r="AB196" s="62"/>
      <c r="AD196" s="62"/>
      <c r="AR196" s="62"/>
      <c r="AT196" s="62"/>
      <c r="BA196" s="69"/>
    </row>
    <row r="197" spans="7:53" ht="31.5" x14ac:dyDescent="0.25">
      <c r="G197" s="69"/>
      <c r="M197" s="69"/>
      <c r="AB197" s="62"/>
      <c r="AD197" s="62"/>
      <c r="AR197" s="62"/>
      <c r="AT197" s="62"/>
      <c r="BA197" s="69"/>
    </row>
    <row r="198" spans="7:53" ht="31.5" x14ac:dyDescent="0.25">
      <c r="G198" s="69"/>
      <c r="M198" s="69"/>
      <c r="AB198" s="62"/>
      <c r="AD198" s="62"/>
      <c r="AR198" s="62"/>
      <c r="AT198" s="62"/>
      <c r="BA198" s="69"/>
    </row>
    <row r="199" spans="7:53" ht="31.5" x14ac:dyDescent="0.25">
      <c r="G199" s="69"/>
      <c r="M199" s="69"/>
      <c r="AB199" s="62"/>
      <c r="AD199" s="62"/>
      <c r="AR199" s="62"/>
      <c r="AT199" s="62"/>
      <c r="BA199" s="69"/>
    </row>
    <row r="200" spans="7:53" ht="31.5" x14ac:dyDescent="0.25">
      <c r="G200" s="69"/>
      <c r="M200" s="69"/>
      <c r="AB200" s="62"/>
      <c r="AD200" s="62"/>
      <c r="AR200" s="62"/>
      <c r="AT200" s="62"/>
      <c r="BA200" s="69"/>
    </row>
    <row r="201" spans="7:53" ht="31.5" x14ac:dyDescent="0.25">
      <c r="G201" s="69"/>
      <c r="M201" s="69"/>
      <c r="AB201" s="62"/>
      <c r="AD201" s="62"/>
      <c r="AR201" s="62"/>
      <c r="AT201" s="62"/>
      <c r="BA201" s="69"/>
    </row>
    <row r="202" spans="7:53" ht="31.5" x14ac:dyDescent="0.25">
      <c r="G202" s="69"/>
      <c r="M202" s="69"/>
      <c r="AB202" s="62"/>
      <c r="AD202" s="62"/>
      <c r="AR202" s="62"/>
      <c r="AT202" s="62"/>
      <c r="BA202" s="69"/>
    </row>
    <row r="203" spans="7:53" ht="31.5" x14ac:dyDescent="0.25">
      <c r="G203" s="69"/>
      <c r="M203" s="69"/>
      <c r="AB203" s="62"/>
      <c r="AD203" s="62"/>
      <c r="AR203" s="62"/>
      <c r="AT203" s="62"/>
      <c r="BA203" s="69"/>
    </row>
    <row r="204" spans="7:53" ht="31.5" x14ac:dyDescent="0.25">
      <c r="G204" s="69"/>
      <c r="M204" s="69"/>
      <c r="AB204" s="62"/>
      <c r="AD204" s="62"/>
      <c r="AR204" s="62"/>
      <c r="AT204" s="62"/>
      <c r="BA204" s="69"/>
    </row>
    <row r="205" spans="7:53" ht="31.5" x14ac:dyDescent="0.25">
      <c r="G205" s="69"/>
      <c r="M205" s="69"/>
      <c r="AB205" s="62"/>
      <c r="AD205" s="62"/>
      <c r="AR205" s="62"/>
      <c r="AT205" s="62"/>
      <c r="BA205" s="69"/>
    </row>
    <row r="206" spans="7:53" ht="31.5" x14ac:dyDescent="0.25">
      <c r="G206" s="69"/>
      <c r="M206" s="69"/>
      <c r="AB206" s="62"/>
      <c r="AD206" s="62"/>
      <c r="AR206" s="62"/>
      <c r="AT206" s="62"/>
      <c r="BA206" s="69"/>
    </row>
    <row r="207" spans="7:53" ht="31.5" x14ac:dyDescent="0.25">
      <c r="G207" s="69"/>
      <c r="M207" s="69"/>
      <c r="AB207" s="62"/>
      <c r="AD207" s="62"/>
      <c r="AR207" s="62"/>
      <c r="AT207" s="62"/>
      <c r="BA207" s="69"/>
    </row>
    <row r="208" spans="7:53" ht="31.5" x14ac:dyDescent="0.25">
      <c r="G208" s="69"/>
      <c r="M208" s="69"/>
      <c r="AB208" s="62"/>
      <c r="AD208" s="62"/>
      <c r="AR208" s="62"/>
      <c r="AT208" s="62"/>
      <c r="BA208" s="69"/>
    </row>
    <row r="209" spans="7:53" ht="31.5" x14ac:dyDescent="0.25">
      <c r="G209" s="69"/>
      <c r="M209" s="69"/>
      <c r="AB209" s="62"/>
      <c r="AD209" s="62"/>
      <c r="AR209" s="62"/>
      <c r="AT209" s="62"/>
      <c r="BA209" s="69"/>
    </row>
    <row r="210" spans="7:53" ht="31.5" x14ac:dyDescent="0.25">
      <c r="G210" s="69"/>
      <c r="M210" s="69"/>
      <c r="AB210" s="62"/>
      <c r="AD210" s="62"/>
      <c r="AR210" s="62"/>
      <c r="AT210" s="62"/>
      <c r="BA210" s="69"/>
    </row>
    <row r="211" spans="7:53" ht="31.5" x14ac:dyDescent="0.25">
      <c r="G211" s="69"/>
      <c r="M211" s="69"/>
      <c r="AB211" s="62"/>
      <c r="AD211" s="62"/>
      <c r="AR211" s="62"/>
      <c r="AT211" s="62"/>
      <c r="BA211" s="69"/>
    </row>
    <row r="212" spans="7:53" ht="31.5" x14ac:dyDescent="0.25">
      <c r="G212" s="69"/>
      <c r="M212" s="69"/>
      <c r="AB212" s="62"/>
      <c r="AD212" s="62"/>
      <c r="AR212" s="62"/>
      <c r="AT212" s="62"/>
      <c r="BA212" s="69"/>
    </row>
    <row r="213" spans="7:53" ht="31.5" x14ac:dyDescent="0.25">
      <c r="G213" s="69"/>
      <c r="M213" s="69"/>
      <c r="AB213" s="62"/>
      <c r="AD213" s="62"/>
      <c r="AR213" s="62"/>
      <c r="AT213" s="62"/>
      <c r="BA213" s="69"/>
    </row>
    <row r="214" spans="7:53" ht="31.5" x14ac:dyDescent="0.25">
      <c r="G214" s="69"/>
      <c r="M214" s="69"/>
      <c r="AB214" s="62"/>
      <c r="AD214" s="62"/>
      <c r="AR214" s="62"/>
      <c r="AT214" s="62"/>
      <c r="BA214" s="69"/>
    </row>
    <row r="215" spans="7:53" ht="31.5" x14ac:dyDescent="0.25">
      <c r="G215" s="69"/>
      <c r="M215" s="69"/>
      <c r="AB215" s="62"/>
      <c r="AD215" s="62"/>
      <c r="AR215" s="62"/>
      <c r="AT215" s="62"/>
      <c r="BA215" s="69"/>
    </row>
    <row r="216" spans="7:53" ht="31.5" x14ac:dyDescent="0.25">
      <c r="G216" s="69"/>
      <c r="M216" s="69"/>
      <c r="AB216" s="62"/>
      <c r="AD216" s="62"/>
      <c r="AR216" s="62"/>
      <c r="AT216" s="62"/>
      <c r="BA216" s="69"/>
    </row>
    <row r="217" spans="7:53" ht="31.5" x14ac:dyDescent="0.25">
      <c r="G217" s="69"/>
      <c r="M217" s="69"/>
      <c r="AB217" s="62"/>
      <c r="AD217" s="62"/>
      <c r="AR217" s="62"/>
      <c r="AT217" s="62"/>
      <c r="BA217" s="69"/>
    </row>
    <row r="218" spans="7:53" ht="31.5" x14ac:dyDescent="0.25">
      <c r="G218" s="69"/>
      <c r="M218" s="69"/>
      <c r="AB218" s="62"/>
      <c r="AD218" s="62"/>
      <c r="AR218" s="62"/>
      <c r="AT218" s="62"/>
      <c r="BA218" s="69"/>
    </row>
    <row r="219" spans="7:53" ht="31.5" x14ac:dyDescent="0.25">
      <c r="G219" s="69"/>
      <c r="M219" s="69"/>
      <c r="AB219" s="62"/>
      <c r="AD219" s="62"/>
      <c r="AR219" s="62"/>
      <c r="AT219" s="62"/>
      <c r="BA219" s="69"/>
    </row>
    <row r="220" spans="7:53" ht="31.5" x14ac:dyDescent="0.25">
      <c r="G220" s="69"/>
      <c r="M220" s="69"/>
      <c r="AB220" s="62"/>
      <c r="AD220" s="62"/>
      <c r="AR220" s="62"/>
      <c r="AT220" s="62"/>
      <c r="BA220" s="69"/>
    </row>
    <row r="221" spans="7:53" ht="31.5" x14ac:dyDescent="0.25">
      <c r="G221" s="69"/>
      <c r="M221" s="69"/>
      <c r="AB221" s="62"/>
      <c r="AD221" s="62"/>
      <c r="AR221" s="62"/>
      <c r="AT221" s="62"/>
      <c r="BA221" s="69"/>
    </row>
    <row r="222" spans="7:53" ht="31.5" x14ac:dyDescent="0.25">
      <c r="G222" s="69"/>
      <c r="M222" s="69"/>
      <c r="AB222" s="62"/>
      <c r="AD222" s="62"/>
      <c r="AR222" s="62"/>
      <c r="AT222" s="62"/>
      <c r="BA222" s="69"/>
    </row>
    <row r="223" spans="7:53" ht="31.5" x14ac:dyDescent="0.25">
      <c r="G223" s="69"/>
      <c r="M223" s="69"/>
      <c r="AB223" s="62"/>
      <c r="AD223" s="62"/>
      <c r="AR223" s="62"/>
      <c r="AT223" s="62"/>
      <c r="BA223" s="69"/>
    </row>
    <row r="224" spans="7:53" ht="31.5" x14ac:dyDescent="0.25">
      <c r="G224" s="69"/>
      <c r="M224" s="69"/>
      <c r="AB224" s="62"/>
      <c r="AD224" s="62"/>
      <c r="AR224" s="62"/>
      <c r="AT224" s="62"/>
      <c r="BA224" s="69"/>
    </row>
    <row r="225" spans="7:53" ht="31.5" x14ac:dyDescent="0.25">
      <c r="G225" s="69"/>
      <c r="M225" s="69"/>
      <c r="AB225" s="62"/>
      <c r="AD225" s="62"/>
      <c r="AR225" s="62"/>
      <c r="AT225" s="62"/>
      <c r="BA225" s="69"/>
    </row>
    <row r="226" spans="7:53" ht="31.5" x14ac:dyDescent="0.25">
      <c r="G226" s="69"/>
      <c r="M226" s="69"/>
      <c r="AB226" s="62"/>
      <c r="AD226" s="62"/>
      <c r="AR226" s="62"/>
      <c r="AT226" s="62"/>
      <c r="BA226" s="69"/>
    </row>
    <row r="227" spans="7:53" ht="31.5" x14ac:dyDescent="0.25">
      <c r="G227" s="69"/>
      <c r="M227" s="69"/>
      <c r="AB227" s="62"/>
      <c r="AD227" s="62"/>
      <c r="AR227" s="62"/>
      <c r="AT227" s="62"/>
      <c r="BA227" s="69"/>
    </row>
    <row r="228" spans="7:53" ht="31.5" x14ac:dyDescent="0.25">
      <c r="G228" s="69"/>
      <c r="M228" s="69"/>
      <c r="AB228" s="62"/>
      <c r="AD228" s="62"/>
      <c r="AR228" s="62"/>
      <c r="AT228" s="62"/>
      <c r="BA228" s="69"/>
    </row>
    <row r="229" spans="7:53" ht="31.5" x14ac:dyDescent="0.25">
      <c r="G229" s="69"/>
      <c r="M229" s="69"/>
      <c r="AB229" s="62"/>
      <c r="AD229" s="62"/>
      <c r="AR229" s="62"/>
      <c r="AT229" s="62"/>
      <c r="BA229" s="69"/>
    </row>
    <row r="230" spans="7:53" ht="31.5" x14ac:dyDescent="0.25">
      <c r="G230" s="69"/>
      <c r="M230" s="69"/>
      <c r="AB230" s="62"/>
      <c r="AD230" s="62"/>
      <c r="AR230" s="62"/>
      <c r="AT230" s="62"/>
      <c r="BA230" s="69"/>
    </row>
    <row r="231" spans="7:53" ht="31.5" x14ac:dyDescent="0.25">
      <c r="G231" s="69"/>
      <c r="M231" s="69"/>
      <c r="AB231" s="62"/>
      <c r="AD231" s="62"/>
      <c r="AR231" s="62"/>
      <c r="AT231" s="62"/>
      <c r="BA231" s="69"/>
    </row>
    <row r="232" spans="7:53" ht="31.5" x14ac:dyDescent="0.25">
      <c r="G232" s="69"/>
      <c r="M232" s="69"/>
      <c r="AB232" s="62"/>
      <c r="AD232" s="62"/>
      <c r="AR232" s="62"/>
      <c r="AT232" s="62"/>
      <c r="BA232" s="69"/>
    </row>
    <row r="233" spans="7:53" ht="31.5" x14ac:dyDescent="0.25">
      <c r="G233" s="69"/>
      <c r="M233" s="69"/>
      <c r="AB233" s="62"/>
      <c r="AD233" s="62"/>
      <c r="AR233" s="62"/>
      <c r="AT233" s="62"/>
      <c r="BA233" s="69"/>
    </row>
    <row r="234" spans="7:53" ht="31.5" x14ac:dyDescent="0.25">
      <c r="G234" s="69"/>
      <c r="M234" s="69"/>
      <c r="AB234" s="62"/>
      <c r="AD234" s="62"/>
      <c r="AR234" s="62"/>
      <c r="AT234" s="62"/>
      <c r="BA234" s="69"/>
    </row>
    <row r="235" spans="7:53" ht="31.5" x14ac:dyDescent="0.25">
      <c r="G235" s="69"/>
      <c r="M235" s="69"/>
      <c r="AB235" s="62"/>
      <c r="AD235" s="62"/>
      <c r="AR235" s="62"/>
      <c r="AT235" s="62"/>
      <c r="BA235" s="69"/>
    </row>
    <row r="236" spans="7:53" ht="31.5" x14ac:dyDescent="0.25">
      <c r="G236" s="69"/>
      <c r="M236" s="69"/>
      <c r="AB236" s="62"/>
      <c r="AD236" s="62"/>
      <c r="AR236" s="62"/>
      <c r="AT236" s="62"/>
      <c r="BA236" s="69"/>
    </row>
    <row r="237" spans="7:53" ht="31.5" x14ac:dyDescent="0.25">
      <c r="G237" s="69"/>
      <c r="M237" s="69"/>
      <c r="AB237" s="62"/>
      <c r="AD237" s="62"/>
      <c r="AR237" s="62"/>
      <c r="AT237" s="62"/>
      <c r="BA237" s="69"/>
    </row>
    <row r="238" spans="7:53" ht="31.5" x14ac:dyDescent="0.25">
      <c r="G238" s="69"/>
      <c r="M238" s="69"/>
      <c r="AB238" s="62"/>
      <c r="AD238" s="62"/>
      <c r="AR238" s="62"/>
      <c r="AT238" s="62"/>
      <c r="BA238" s="69"/>
    </row>
    <row r="239" spans="7:53" ht="31.5" x14ac:dyDescent="0.25">
      <c r="G239" s="69"/>
      <c r="M239" s="69"/>
      <c r="AB239" s="62"/>
      <c r="AD239" s="62"/>
      <c r="AR239" s="62"/>
      <c r="AT239" s="62"/>
      <c r="BA239" s="69"/>
    </row>
    <row r="240" spans="7:53" ht="31.5" x14ac:dyDescent="0.25">
      <c r="G240" s="69"/>
      <c r="M240" s="69"/>
      <c r="AB240" s="62"/>
      <c r="AD240" s="62"/>
      <c r="AR240" s="62"/>
      <c r="AT240" s="62"/>
      <c r="BA240" s="69"/>
    </row>
    <row r="241" spans="7:53" ht="31.5" x14ac:dyDescent="0.25">
      <c r="G241" s="69"/>
      <c r="M241" s="69"/>
      <c r="AB241" s="62"/>
      <c r="AD241" s="62"/>
      <c r="AR241" s="62"/>
      <c r="AT241" s="62"/>
      <c r="BA241" s="69"/>
    </row>
    <row r="242" spans="7:53" ht="31.5" x14ac:dyDescent="0.25">
      <c r="G242" s="69"/>
      <c r="M242" s="69"/>
      <c r="AB242" s="62"/>
      <c r="AD242" s="62"/>
      <c r="AR242" s="62"/>
      <c r="AT242" s="62"/>
      <c r="BA242" s="69"/>
    </row>
    <row r="243" spans="7:53" ht="31.5" x14ac:dyDescent="0.25">
      <c r="G243" s="69"/>
      <c r="M243" s="69"/>
      <c r="AB243" s="62"/>
      <c r="AD243" s="62"/>
      <c r="AR243" s="62"/>
      <c r="AT243" s="62"/>
      <c r="BA243" s="69"/>
    </row>
    <row r="244" spans="7:53" ht="31.5" x14ac:dyDescent="0.25">
      <c r="G244" s="69"/>
      <c r="M244" s="69"/>
      <c r="AB244" s="62"/>
      <c r="AD244" s="62"/>
      <c r="AR244" s="62"/>
      <c r="AT244" s="62"/>
      <c r="BA244" s="69"/>
    </row>
    <row r="245" spans="7:53" ht="31.5" x14ac:dyDescent="0.25">
      <c r="G245" s="69"/>
      <c r="M245" s="69"/>
      <c r="AB245" s="62"/>
      <c r="AD245" s="62"/>
      <c r="AR245" s="62"/>
      <c r="AT245" s="62"/>
      <c r="BA245" s="69"/>
    </row>
    <row r="246" spans="7:53" ht="31.5" x14ac:dyDescent="0.25">
      <c r="G246" s="69"/>
      <c r="M246" s="69"/>
      <c r="AB246" s="62"/>
      <c r="AD246" s="62"/>
      <c r="AR246" s="62"/>
      <c r="AT246" s="62"/>
      <c r="BA246" s="69"/>
    </row>
    <row r="247" spans="7:53" ht="31.5" x14ac:dyDescent="0.25">
      <c r="G247" s="69"/>
      <c r="M247" s="69"/>
      <c r="AB247" s="62"/>
      <c r="AD247" s="62"/>
      <c r="AR247" s="62"/>
      <c r="AT247" s="62"/>
      <c r="BA247" s="69"/>
    </row>
    <row r="248" spans="7:53" ht="31.5" x14ac:dyDescent="0.25">
      <c r="G248" s="69"/>
      <c r="M248" s="69"/>
      <c r="AB248" s="62"/>
      <c r="AD248" s="62"/>
      <c r="AR248" s="62"/>
      <c r="AT248" s="62"/>
      <c r="BA248" s="69"/>
    </row>
    <row r="249" spans="7:53" ht="31.5" x14ac:dyDescent="0.25">
      <c r="G249" s="69"/>
      <c r="M249" s="69"/>
      <c r="AB249" s="62"/>
      <c r="AD249" s="62"/>
      <c r="AR249" s="62"/>
      <c r="AT249" s="62"/>
      <c r="BA249" s="69"/>
    </row>
    <row r="250" spans="7:53" ht="31.5" x14ac:dyDescent="0.25">
      <c r="G250" s="69"/>
      <c r="M250" s="69"/>
      <c r="AB250" s="62"/>
      <c r="AD250" s="62"/>
      <c r="AR250" s="62"/>
      <c r="AT250" s="62"/>
      <c r="BA250" s="69"/>
    </row>
    <row r="251" spans="7:53" ht="31.5" x14ac:dyDescent="0.25">
      <c r="G251" s="69"/>
      <c r="M251" s="69"/>
      <c r="AB251" s="62"/>
      <c r="AD251" s="62"/>
      <c r="AR251" s="62"/>
      <c r="AT251" s="62"/>
      <c r="BA251" s="69"/>
    </row>
    <row r="252" spans="7:53" ht="31.5" x14ac:dyDescent="0.25">
      <c r="G252" s="69"/>
      <c r="M252" s="69"/>
      <c r="AB252" s="62"/>
      <c r="AD252" s="62"/>
      <c r="AR252" s="62"/>
      <c r="AT252" s="62"/>
      <c r="BA252" s="69"/>
    </row>
    <row r="253" spans="7:53" ht="31.5" x14ac:dyDescent="0.25">
      <c r="G253" s="69"/>
      <c r="M253" s="69"/>
      <c r="AB253" s="62"/>
      <c r="AD253" s="62"/>
      <c r="AR253" s="62"/>
      <c r="AT253" s="62"/>
      <c r="BA253" s="69"/>
    </row>
    <row r="254" spans="7:53" ht="31.5" x14ac:dyDescent="0.25">
      <c r="G254" s="69"/>
      <c r="M254" s="69"/>
      <c r="AB254" s="62"/>
      <c r="AD254" s="62"/>
      <c r="AR254" s="62"/>
      <c r="AT254" s="62"/>
      <c r="BA254" s="69"/>
    </row>
    <row r="255" spans="7:53" ht="31.5" x14ac:dyDescent="0.25">
      <c r="G255" s="69"/>
      <c r="M255" s="69"/>
      <c r="AB255" s="62"/>
      <c r="AD255" s="62"/>
      <c r="AR255" s="62"/>
      <c r="AT255" s="62"/>
      <c r="BA255" s="69"/>
    </row>
    <row r="256" spans="7:53" ht="31.5" x14ac:dyDescent="0.25">
      <c r="G256" s="69"/>
      <c r="M256" s="69"/>
      <c r="AB256" s="62"/>
      <c r="AD256" s="62"/>
      <c r="AR256" s="62"/>
      <c r="AT256" s="62"/>
      <c r="BA256" s="69"/>
    </row>
    <row r="257" spans="7:53" ht="31.5" x14ac:dyDescent="0.25">
      <c r="G257" s="69"/>
      <c r="M257" s="69"/>
      <c r="AB257" s="62"/>
      <c r="AD257" s="62"/>
      <c r="AR257" s="62"/>
      <c r="AT257" s="62"/>
      <c r="BA257" s="69"/>
    </row>
    <row r="258" spans="7:53" ht="31.5" x14ac:dyDescent="0.25">
      <c r="G258" s="69"/>
      <c r="M258" s="69"/>
      <c r="AB258" s="62"/>
      <c r="AD258" s="62"/>
      <c r="AR258" s="62"/>
      <c r="AT258" s="62"/>
      <c r="BA258" s="69"/>
    </row>
    <row r="259" spans="7:53" ht="31.5" x14ac:dyDescent="0.25">
      <c r="G259" s="69"/>
      <c r="M259" s="69"/>
      <c r="AB259" s="62"/>
      <c r="AD259" s="62"/>
      <c r="AR259" s="62"/>
      <c r="AT259" s="62"/>
      <c r="BA259" s="69"/>
    </row>
    <row r="260" spans="7:53" ht="31.5" x14ac:dyDescent="0.25">
      <c r="G260" s="69"/>
      <c r="M260" s="69"/>
      <c r="AB260" s="62"/>
      <c r="AD260" s="62"/>
      <c r="AR260" s="62"/>
      <c r="AT260" s="62"/>
      <c r="BA260" s="69"/>
    </row>
    <row r="261" spans="7:53" ht="31.5" x14ac:dyDescent="0.25">
      <c r="G261" s="69"/>
      <c r="M261" s="69"/>
      <c r="AB261" s="62"/>
      <c r="AD261" s="62"/>
      <c r="AR261" s="62"/>
      <c r="AT261" s="62"/>
      <c r="BA261" s="69"/>
    </row>
    <row r="262" spans="7:53" ht="31.5" x14ac:dyDescent="0.25">
      <c r="G262" s="69"/>
      <c r="M262" s="69"/>
      <c r="AB262" s="62"/>
      <c r="AD262" s="62"/>
      <c r="AR262" s="62"/>
      <c r="AT262" s="62"/>
      <c r="BA262" s="69"/>
    </row>
    <row r="263" spans="7:53" ht="31.5" x14ac:dyDescent="0.25">
      <c r="G263" s="69"/>
      <c r="M263" s="69"/>
      <c r="AB263" s="62"/>
      <c r="AD263" s="62"/>
      <c r="AR263" s="62"/>
      <c r="AT263" s="62"/>
      <c r="BA263" s="69"/>
    </row>
    <row r="264" spans="7:53" ht="31.5" x14ac:dyDescent="0.25">
      <c r="G264" s="69"/>
      <c r="M264" s="69"/>
      <c r="AB264" s="62"/>
      <c r="AD264" s="62"/>
      <c r="AR264" s="62"/>
      <c r="AT264" s="62"/>
      <c r="BA264" s="69"/>
    </row>
    <row r="265" spans="7:53" ht="31.5" x14ac:dyDescent="0.25">
      <c r="G265" s="69"/>
      <c r="M265" s="69"/>
      <c r="AB265" s="62"/>
      <c r="AD265" s="62"/>
      <c r="AR265" s="62"/>
      <c r="AT265" s="62"/>
      <c r="BA265" s="69"/>
    </row>
    <row r="266" spans="7:53" ht="31.5" x14ac:dyDescent="0.25">
      <c r="G266" s="69"/>
      <c r="M266" s="69"/>
      <c r="AB266" s="62"/>
      <c r="AD266" s="62"/>
      <c r="AR266" s="62"/>
      <c r="AT266" s="62"/>
      <c r="BA266" s="69"/>
    </row>
    <row r="267" spans="7:53" ht="31.5" x14ac:dyDescent="0.25">
      <c r="G267" s="69"/>
      <c r="M267" s="69"/>
      <c r="AB267" s="62"/>
      <c r="AD267" s="62"/>
      <c r="AR267" s="62"/>
      <c r="AT267" s="62"/>
      <c r="BA267" s="69"/>
    </row>
    <row r="268" spans="7:53" ht="31.5" x14ac:dyDescent="0.25">
      <c r="G268" s="69"/>
      <c r="M268" s="69"/>
      <c r="AB268" s="62"/>
      <c r="AD268" s="62"/>
      <c r="AR268" s="62"/>
      <c r="AT268" s="62"/>
      <c r="BA268" s="69"/>
    </row>
    <row r="269" spans="7:53" ht="31.5" x14ac:dyDescent="0.25">
      <c r="G269" s="69"/>
      <c r="M269" s="69"/>
      <c r="AB269" s="62"/>
      <c r="AD269" s="62"/>
      <c r="AR269" s="62"/>
      <c r="AT269" s="62"/>
      <c r="BA269" s="69"/>
    </row>
    <row r="270" spans="7:53" ht="31.5" x14ac:dyDescent="0.25">
      <c r="G270" s="69"/>
      <c r="M270" s="69"/>
      <c r="AB270" s="62"/>
      <c r="AD270" s="62"/>
      <c r="AR270" s="62"/>
      <c r="AT270" s="62"/>
      <c r="BA270" s="69"/>
    </row>
    <row r="271" spans="7:53" ht="31.5" x14ac:dyDescent="0.25">
      <c r="G271" s="69"/>
      <c r="M271" s="69"/>
      <c r="AB271" s="62"/>
      <c r="AD271" s="62"/>
      <c r="AR271" s="62"/>
      <c r="AT271" s="62"/>
      <c r="BA271" s="69"/>
    </row>
    <row r="272" spans="7:53" ht="31.5" x14ac:dyDescent="0.25">
      <c r="G272" s="69"/>
      <c r="M272" s="69"/>
      <c r="AB272" s="62"/>
      <c r="AD272" s="62"/>
      <c r="AR272" s="62"/>
      <c r="AT272" s="62"/>
      <c r="BA272" s="69"/>
    </row>
    <row r="273" spans="7:53" ht="31.5" x14ac:dyDescent="0.25">
      <c r="G273" s="69"/>
      <c r="M273" s="69"/>
      <c r="AB273" s="62"/>
      <c r="AD273" s="62"/>
      <c r="AR273" s="62"/>
      <c r="AT273" s="62"/>
      <c r="BA273" s="69"/>
    </row>
    <row r="274" spans="7:53" ht="31.5" x14ac:dyDescent="0.25">
      <c r="G274" s="69"/>
      <c r="M274" s="69"/>
      <c r="AB274" s="62"/>
      <c r="AD274" s="62"/>
      <c r="AR274" s="62"/>
      <c r="AT274" s="62"/>
      <c r="BA274" s="69"/>
    </row>
    <row r="275" spans="7:53" ht="31.5" x14ac:dyDescent="0.25">
      <c r="G275" s="69"/>
      <c r="M275" s="69"/>
      <c r="AB275" s="62"/>
      <c r="AD275" s="62"/>
      <c r="AR275" s="62"/>
      <c r="AT275" s="62"/>
      <c r="BA275" s="69"/>
    </row>
    <row r="276" spans="7:53" ht="31.5" x14ac:dyDescent="0.25">
      <c r="G276" s="69"/>
      <c r="M276" s="69"/>
      <c r="AB276" s="62"/>
      <c r="AD276" s="62"/>
      <c r="AR276" s="62"/>
      <c r="AT276" s="62"/>
      <c r="BA276" s="69"/>
    </row>
    <row r="277" spans="7:53" ht="31.5" x14ac:dyDescent="0.25">
      <c r="G277" s="69"/>
      <c r="M277" s="69"/>
      <c r="AB277" s="62"/>
      <c r="AD277" s="62"/>
      <c r="AR277" s="62"/>
      <c r="AT277" s="62"/>
      <c r="BA277" s="69"/>
    </row>
    <row r="278" spans="7:53" ht="31.5" x14ac:dyDescent="0.25">
      <c r="G278" s="69"/>
      <c r="M278" s="69"/>
      <c r="AB278" s="62"/>
      <c r="AD278" s="62"/>
      <c r="AR278" s="62"/>
      <c r="AT278" s="62"/>
      <c r="BA278" s="69"/>
    </row>
    <row r="279" spans="7:53" ht="31.5" x14ac:dyDescent="0.25">
      <c r="G279" s="69"/>
      <c r="M279" s="69"/>
      <c r="AB279" s="62"/>
      <c r="AD279" s="62"/>
      <c r="AR279" s="62"/>
      <c r="AT279" s="62"/>
      <c r="BA279" s="69"/>
    </row>
    <row r="280" spans="7:53" ht="31.5" x14ac:dyDescent="0.25">
      <c r="G280" s="69"/>
      <c r="M280" s="69"/>
      <c r="AB280" s="62"/>
      <c r="AD280" s="62"/>
      <c r="AR280" s="62"/>
      <c r="AT280" s="62"/>
      <c r="BA280" s="69"/>
    </row>
    <row r="281" spans="7:53" ht="31.5" x14ac:dyDescent="0.25">
      <c r="G281" s="69"/>
      <c r="M281" s="69"/>
      <c r="AB281" s="62"/>
      <c r="AD281" s="62"/>
      <c r="AR281" s="62"/>
      <c r="AT281" s="62"/>
      <c r="BA281" s="69"/>
    </row>
    <row r="282" spans="7:53" ht="31.5" x14ac:dyDescent="0.25">
      <c r="G282" s="69"/>
      <c r="M282" s="69"/>
      <c r="AB282" s="62"/>
      <c r="AD282" s="62"/>
      <c r="AR282" s="62"/>
      <c r="AT282" s="62"/>
      <c r="BA282" s="69"/>
    </row>
    <row r="283" spans="7:53" ht="31.5" x14ac:dyDescent="0.25">
      <c r="G283" s="69"/>
      <c r="M283" s="69"/>
      <c r="AB283" s="62"/>
      <c r="AD283" s="62"/>
      <c r="AR283" s="62"/>
      <c r="AT283" s="62"/>
      <c r="BA283" s="69"/>
    </row>
    <row r="284" spans="7:53" ht="31.5" x14ac:dyDescent="0.25">
      <c r="G284" s="69"/>
      <c r="M284" s="69"/>
      <c r="AB284" s="62"/>
      <c r="AD284" s="62"/>
      <c r="AR284" s="62"/>
      <c r="AT284" s="62"/>
      <c r="BA284" s="69"/>
    </row>
    <row r="285" spans="7:53" ht="31.5" x14ac:dyDescent="0.25">
      <c r="G285" s="69"/>
      <c r="M285" s="69"/>
      <c r="AB285" s="62"/>
      <c r="AD285" s="62"/>
      <c r="AR285" s="62"/>
      <c r="AT285" s="62"/>
      <c r="BA285" s="69"/>
    </row>
    <row r="286" spans="7:53" ht="31.5" x14ac:dyDescent="0.25">
      <c r="G286" s="69"/>
      <c r="M286" s="69"/>
      <c r="AB286" s="62"/>
      <c r="AD286" s="62"/>
      <c r="AR286" s="62"/>
      <c r="AT286" s="62"/>
      <c r="BA286" s="69"/>
    </row>
    <row r="287" spans="7:53" ht="31.5" x14ac:dyDescent="0.25">
      <c r="G287" s="69"/>
      <c r="M287" s="69"/>
      <c r="AB287" s="62"/>
      <c r="AD287" s="62"/>
      <c r="AR287" s="62"/>
      <c r="AT287" s="62"/>
      <c r="BA287" s="69"/>
    </row>
    <row r="288" spans="7:53" ht="31.5" x14ac:dyDescent="0.25">
      <c r="G288" s="69"/>
      <c r="M288" s="69"/>
      <c r="AB288" s="62"/>
      <c r="AD288" s="62"/>
      <c r="AR288" s="62"/>
      <c r="AT288" s="62"/>
      <c r="BA288" s="69"/>
    </row>
    <row r="289" spans="7:53" ht="31.5" x14ac:dyDescent="0.25">
      <c r="G289" s="69"/>
      <c r="M289" s="69"/>
      <c r="AB289" s="62"/>
      <c r="AD289" s="62"/>
      <c r="AR289" s="62"/>
      <c r="AT289" s="62"/>
      <c r="BA289" s="69"/>
    </row>
    <row r="290" spans="7:53" ht="31.5" x14ac:dyDescent="0.25">
      <c r="G290" s="69"/>
      <c r="M290" s="69"/>
      <c r="AB290" s="62"/>
      <c r="AD290" s="62"/>
      <c r="AR290" s="62"/>
      <c r="AT290" s="62"/>
      <c r="BA290" s="69"/>
    </row>
    <row r="291" spans="7:53" ht="31.5" x14ac:dyDescent="0.25">
      <c r="G291" s="69"/>
      <c r="M291" s="69"/>
      <c r="AB291" s="62"/>
      <c r="AD291" s="62"/>
      <c r="AR291" s="62"/>
      <c r="AT291" s="62"/>
      <c r="BA291" s="69"/>
    </row>
    <row r="292" spans="7:53" ht="31.5" x14ac:dyDescent="0.25">
      <c r="G292" s="69"/>
      <c r="M292" s="69"/>
      <c r="AB292" s="62"/>
      <c r="AD292" s="62"/>
      <c r="AR292" s="62"/>
      <c r="AT292" s="62"/>
      <c r="BA292" s="69"/>
    </row>
    <row r="293" spans="7:53" ht="31.5" x14ac:dyDescent="0.25">
      <c r="G293" s="69"/>
      <c r="M293" s="69"/>
      <c r="AB293" s="62"/>
      <c r="AD293" s="62"/>
      <c r="AR293" s="62"/>
      <c r="AT293" s="62"/>
      <c r="BA293" s="69"/>
    </row>
    <row r="294" spans="7:53" ht="31.5" x14ac:dyDescent="0.25">
      <c r="G294" s="69"/>
      <c r="M294" s="69"/>
      <c r="AB294" s="62"/>
      <c r="AD294" s="62"/>
      <c r="AR294" s="62"/>
      <c r="AT294" s="62"/>
      <c r="BA294" s="69"/>
    </row>
    <row r="295" spans="7:53" ht="31.5" x14ac:dyDescent="0.25">
      <c r="G295" s="69"/>
      <c r="M295" s="69"/>
      <c r="AB295" s="62"/>
      <c r="AD295" s="62"/>
      <c r="AR295" s="62"/>
      <c r="AT295" s="62"/>
      <c r="BA295" s="69"/>
    </row>
    <row r="296" spans="7:53" ht="31.5" x14ac:dyDescent="0.25">
      <c r="G296" s="69"/>
      <c r="M296" s="69"/>
      <c r="AB296" s="62"/>
      <c r="AD296" s="62"/>
      <c r="AR296" s="62"/>
      <c r="AT296" s="62"/>
      <c r="BA296" s="69"/>
    </row>
    <row r="297" spans="7:53" ht="31.5" x14ac:dyDescent="0.25">
      <c r="G297" s="69"/>
      <c r="M297" s="69"/>
      <c r="AB297" s="62"/>
      <c r="AD297" s="62"/>
      <c r="AR297" s="62"/>
      <c r="AT297" s="62"/>
      <c r="BA297" s="69"/>
    </row>
    <row r="298" spans="7:53" ht="31.5" x14ac:dyDescent="0.25">
      <c r="G298" s="69"/>
      <c r="M298" s="69"/>
      <c r="AB298" s="62"/>
      <c r="AD298" s="62"/>
      <c r="AR298" s="62"/>
      <c r="AT298" s="62"/>
      <c r="BA298" s="69"/>
    </row>
    <row r="299" spans="7:53" ht="31.5" x14ac:dyDescent="0.25">
      <c r="G299" s="69"/>
      <c r="M299" s="69"/>
      <c r="AB299" s="62"/>
      <c r="AD299" s="62"/>
      <c r="AR299" s="62"/>
      <c r="AT299" s="62"/>
      <c r="BA299" s="69"/>
    </row>
    <row r="300" spans="7:53" ht="31.5" x14ac:dyDescent="0.25">
      <c r="G300" s="69"/>
      <c r="M300" s="69"/>
      <c r="AB300" s="62"/>
      <c r="AD300" s="62"/>
      <c r="AR300" s="62"/>
      <c r="AT300" s="62"/>
      <c r="BA300" s="69"/>
    </row>
    <row r="301" spans="7:53" ht="31.5" x14ac:dyDescent="0.25">
      <c r="G301" s="69"/>
      <c r="M301" s="69"/>
      <c r="AB301" s="62"/>
      <c r="AD301" s="62"/>
      <c r="AR301" s="62"/>
      <c r="AT301" s="62"/>
      <c r="BA301" s="69"/>
    </row>
    <row r="302" spans="7:53" ht="31.5" x14ac:dyDescent="0.25">
      <c r="G302" s="69"/>
      <c r="M302" s="69"/>
      <c r="AB302" s="62"/>
      <c r="AD302" s="62"/>
      <c r="AR302" s="62"/>
      <c r="AT302" s="62"/>
      <c r="BA302" s="69"/>
    </row>
    <row r="303" spans="7:53" ht="31.5" x14ac:dyDescent="0.25">
      <c r="G303" s="69"/>
      <c r="M303" s="69"/>
      <c r="AB303" s="62"/>
      <c r="AD303" s="62"/>
      <c r="AR303" s="62"/>
      <c r="AT303" s="62"/>
      <c r="BA303" s="69"/>
    </row>
    <row r="304" spans="7:53" ht="31.5" x14ac:dyDescent="0.25">
      <c r="G304" s="69"/>
      <c r="M304" s="69"/>
      <c r="AB304" s="62"/>
      <c r="AD304" s="62"/>
      <c r="AR304" s="62"/>
      <c r="AT304" s="62"/>
      <c r="BA304" s="69"/>
    </row>
    <row r="305" spans="7:53" ht="31.5" x14ac:dyDescent="0.25">
      <c r="G305" s="69"/>
      <c r="M305" s="69"/>
      <c r="AB305" s="62"/>
      <c r="AD305" s="62"/>
      <c r="AR305" s="62"/>
      <c r="AT305" s="62"/>
      <c r="BA305" s="69"/>
    </row>
    <row r="306" spans="7:53" ht="31.5" x14ac:dyDescent="0.25">
      <c r="G306" s="69"/>
      <c r="M306" s="69"/>
      <c r="AB306" s="62"/>
      <c r="AD306" s="62"/>
      <c r="AR306" s="62"/>
      <c r="AT306" s="62"/>
      <c r="BA306" s="69"/>
    </row>
    <row r="307" spans="7:53" ht="31.5" x14ac:dyDescent="0.25">
      <c r="G307" s="69"/>
      <c r="M307" s="69"/>
      <c r="AB307" s="62"/>
      <c r="AD307" s="62"/>
      <c r="AR307" s="62"/>
      <c r="AT307" s="62"/>
      <c r="BA307" s="69"/>
    </row>
    <row r="308" spans="7:53" ht="31.5" x14ac:dyDescent="0.25">
      <c r="G308" s="69"/>
      <c r="M308" s="69"/>
      <c r="AB308" s="62"/>
      <c r="AD308" s="62"/>
      <c r="AR308" s="62"/>
      <c r="AT308" s="62"/>
      <c r="BA308" s="69"/>
    </row>
    <row r="309" spans="7:53" ht="31.5" x14ac:dyDescent="0.25">
      <c r="G309" s="69"/>
      <c r="M309" s="69"/>
      <c r="AB309" s="62"/>
      <c r="AD309" s="62"/>
      <c r="AR309" s="62"/>
      <c r="AT309" s="62"/>
      <c r="BA309" s="69"/>
    </row>
    <row r="310" spans="7:53" ht="31.5" x14ac:dyDescent="0.25">
      <c r="G310" s="69"/>
      <c r="M310" s="69"/>
      <c r="AB310" s="62"/>
      <c r="AD310" s="62"/>
      <c r="AR310" s="62"/>
      <c r="AT310" s="62"/>
      <c r="BA310" s="69"/>
    </row>
    <row r="311" spans="7:53" ht="31.5" x14ac:dyDescent="0.25">
      <c r="G311" s="69"/>
      <c r="M311" s="69"/>
      <c r="AB311" s="62"/>
      <c r="AD311" s="62"/>
      <c r="AR311" s="62"/>
      <c r="AT311" s="62"/>
      <c r="BA311" s="69"/>
    </row>
    <row r="312" spans="7:53" ht="31.5" x14ac:dyDescent="0.25">
      <c r="G312" s="69"/>
      <c r="M312" s="69"/>
      <c r="AB312" s="62"/>
      <c r="AD312" s="62"/>
      <c r="AR312" s="62"/>
      <c r="AT312" s="62"/>
      <c r="BA312" s="69"/>
    </row>
    <row r="313" spans="7:53" ht="31.5" x14ac:dyDescent="0.25">
      <c r="G313" s="69"/>
      <c r="M313" s="69"/>
      <c r="AB313" s="62"/>
      <c r="AD313" s="62"/>
      <c r="AR313" s="62"/>
      <c r="AT313" s="62"/>
      <c r="BA313" s="69"/>
    </row>
    <row r="314" spans="7:53" ht="31.5" x14ac:dyDescent="0.25">
      <c r="G314" s="69"/>
      <c r="M314" s="69"/>
      <c r="AB314" s="62"/>
      <c r="AD314" s="62"/>
      <c r="AR314" s="62"/>
      <c r="AT314" s="62"/>
      <c r="BA314" s="69"/>
    </row>
    <row r="315" spans="7:53" ht="31.5" x14ac:dyDescent="0.25">
      <c r="G315" s="69"/>
      <c r="M315" s="69"/>
      <c r="AB315" s="62"/>
      <c r="AD315" s="62"/>
      <c r="AR315" s="62"/>
      <c r="AT315" s="62"/>
      <c r="BA315" s="69"/>
    </row>
    <row r="316" spans="7:53" ht="31.5" x14ac:dyDescent="0.25">
      <c r="G316" s="69"/>
      <c r="M316" s="69"/>
      <c r="AB316" s="62"/>
      <c r="AD316" s="62"/>
      <c r="AR316" s="62"/>
      <c r="AT316" s="62"/>
      <c r="BA316" s="69"/>
    </row>
    <row r="317" spans="7:53" ht="31.5" x14ac:dyDescent="0.25">
      <c r="G317" s="69"/>
      <c r="M317" s="69"/>
      <c r="AB317" s="62"/>
      <c r="AD317" s="62"/>
      <c r="AR317" s="62"/>
      <c r="AT317" s="62"/>
      <c r="BA317" s="69"/>
    </row>
    <row r="318" spans="7:53" ht="31.5" x14ac:dyDescent="0.25">
      <c r="G318" s="69"/>
      <c r="M318" s="69"/>
      <c r="AB318" s="62"/>
      <c r="AD318" s="62"/>
      <c r="AR318" s="62"/>
      <c r="AT318" s="62"/>
      <c r="BA318" s="69"/>
    </row>
    <row r="319" spans="7:53" ht="31.5" x14ac:dyDescent="0.25">
      <c r="G319" s="69"/>
      <c r="M319" s="69"/>
      <c r="AB319" s="62"/>
      <c r="AD319" s="62"/>
      <c r="AR319" s="62"/>
      <c r="AT319" s="62"/>
      <c r="BA319" s="69"/>
    </row>
    <row r="320" spans="7:53" ht="31.5" x14ac:dyDescent="0.25">
      <c r="G320" s="69"/>
      <c r="M320" s="69"/>
      <c r="AB320" s="62"/>
      <c r="AD320" s="62"/>
      <c r="AR320" s="62"/>
      <c r="AT320" s="62"/>
      <c r="BA320" s="69"/>
    </row>
    <row r="321" spans="7:53" ht="31.5" x14ac:dyDescent="0.25">
      <c r="G321" s="69"/>
      <c r="M321" s="69"/>
      <c r="AB321" s="62"/>
      <c r="AD321" s="62"/>
      <c r="AR321" s="62"/>
      <c r="AT321" s="62"/>
      <c r="BA321" s="69"/>
    </row>
    <row r="322" spans="7:53" ht="31.5" x14ac:dyDescent="0.25">
      <c r="G322" s="69"/>
      <c r="M322" s="69"/>
      <c r="AB322" s="62"/>
      <c r="AD322" s="62"/>
      <c r="AR322" s="62"/>
      <c r="AT322" s="62"/>
      <c r="BA322" s="69"/>
    </row>
    <row r="323" spans="7:53" ht="31.5" x14ac:dyDescent="0.25">
      <c r="G323" s="69"/>
      <c r="M323" s="69"/>
      <c r="AB323" s="62"/>
      <c r="AD323" s="62"/>
      <c r="AR323" s="62"/>
      <c r="AT323" s="62"/>
      <c r="BA323" s="69"/>
    </row>
    <row r="324" spans="7:53" ht="31.5" x14ac:dyDescent="0.25">
      <c r="G324" s="69"/>
      <c r="M324" s="69"/>
      <c r="AB324" s="62"/>
      <c r="AD324" s="62"/>
      <c r="AR324" s="62"/>
      <c r="AT324" s="62"/>
      <c r="BA324" s="69"/>
    </row>
    <row r="325" spans="7:53" ht="31.5" x14ac:dyDescent="0.25">
      <c r="G325" s="69"/>
      <c r="M325" s="69"/>
      <c r="AB325" s="62"/>
      <c r="AD325" s="62"/>
      <c r="AR325" s="62"/>
      <c r="AT325" s="62"/>
      <c r="BA325" s="69"/>
    </row>
    <row r="326" spans="7:53" ht="31.5" x14ac:dyDescent="0.25">
      <c r="G326" s="69"/>
      <c r="M326" s="69"/>
      <c r="AB326" s="62"/>
      <c r="AD326" s="62"/>
      <c r="AR326" s="62"/>
      <c r="AT326" s="62"/>
      <c r="BA326" s="69"/>
    </row>
    <row r="327" spans="7:53" ht="31.5" x14ac:dyDescent="0.25">
      <c r="G327" s="69"/>
      <c r="M327" s="69"/>
      <c r="AB327" s="62"/>
      <c r="AD327" s="62"/>
      <c r="AR327" s="62"/>
      <c r="AT327" s="62"/>
      <c r="BA327" s="69"/>
    </row>
    <row r="328" spans="7:53" ht="31.5" x14ac:dyDescent="0.25">
      <c r="G328" s="69"/>
      <c r="M328" s="69"/>
      <c r="AB328" s="62"/>
      <c r="AD328" s="62"/>
      <c r="AR328" s="62"/>
      <c r="AT328" s="62"/>
      <c r="BA328" s="69"/>
    </row>
    <row r="329" spans="7:53" ht="31.5" x14ac:dyDescent="0.25">
      <c r="G329" s="69"/>
      <c r="M329" s="69"/>
      <c r="AB329" s="62"/>
      <c r="AD329" s="62"/>
      <c r="AR329" s="62"/>
      <c r="AT329" s="62"/>
      <c r="BA329" s="69"/>
    </row>
    <row r="330" spans="7:53" ht="31.5" x14ac:dyDescent="0.25">
      <c r="G330" s="69"/>
      <c r="M330" s="69"/>
      <c r="AB330" s="62"/>
      <c r="AD330" s="62"/>
      <c r="AR330" s="62"/>
      <c r="AT330" s="62"/>
      <c r="BA330" s="69"/>
    </row>
    <row r="331" spans="7:53" ht="31.5" x14ac:dyDescent="0.25">
      <c r="G331" s="69"/>
      <c r="M331" s="69"/>
      <c r="AB331" s="62"/>
      <c r="AD331" s="62"/>
      <c r="AR331" s="62"/>
      <c r="AT331" s="62"/>
      <c r="BA331" s="69"/>
    </row>
    <row r="332" spans="7:53" ht="31.5" x14ac:dyDescent="0.25">
      <c r="G332" s="69"/>
      <c r="M332" s="69"/>
      <c r="AB332" s="62"/>
      <c r="AD332" s="62"/>
      <c r="AR332" s="62"/>
      <c r="AT332" s="62"/>
      <c r="BA332" s="69"/>
    </row>
    <row r="333" spans="7:53" ht="31.5" x14ac:dyDescent="0.25">
      <c r="G333" s="69"/>
      <c r="M333" s="69"/>
      <c r="AB333" s="62"/>
      <c r="AD333" s="62"/>
      <c r="AR333" s="62"/>
      <c r="AT333" s="62"/>
      <c r="BA333" s="69"/>
    </row>
    <row r="334" spans="7:53" ht="31.5" x14ac:dyDescent="0.25">
      <c r="G334" s="69"/>
      <c r="M334" s="69"/>
      <c r="AB334" s="62"/>
      <c r="AD334" s="62"/>
      <c r="AR334" s="62"/>
      <c r="AT334" s="62"/>
      <c r="BA334" s="69"/>
    </row>
    <row r="335" spans="7:53" ht="31.5" x14ac:dyDescent="0.25">
      <c r="G335" s="69"/>
      <c r="M335" s="69"/>
      <c r="AB335" s="62"/>
      <c r="AD335" s="62"/>
      <c r="AR335" s="62"/>
      <c r="AT335" s="62"/>
      <c r="BA335" s="69"/>
    </row>
    <row r="336" spans="7:53" ht="31.5" x14ac:dyDescent="0.25">
      <c r="G336" s="69"/>
      <c r="M336" s="69"/>
      <c r="AB336" s="62"/>
      <c r="AD336" s="62"/>
      <c r="AR336" s="62"/>
      <c r="AT336" s="62"/>
      <c r="BA336" s="69"/>
    </row>
    <row r="337" spans="7:53" ht="31.5" x14ac:dyDescent="0.25">
      <c r="G337" s="69"/>
      <c r="M337" s="69"/>
      <c r="AB337" s="62"/>
      <c r="AD337" s="62"/>
      <c r="AR337" s="62"/>
      <c r="AT337" s="62"/>
      <c r="BA337" s="69"/>
    </row>
    <row r="338" spans="7:53" ht="31.5" x14ac:dyDescent="0.25">
      <c r="G338" s="69"/>
      <c r="M338" s="69"/>
      <c r="AB338" s="62"/>
      <c r="AD338" s="62"/>
      <c r="AR338" s="62"/>
      <c r="AT338" s="62"/>
      <c r="BA338" s="69"/>
    </row>
    <row r="339" spans="7:53" ht="31.5" x14ac:dyDescent="0.25">
      <c r="G339" s="69"/>
      <c r="M339" s="69"/>
      <c r="AB339" s="62"/>
      <c r="AD339" s="62"/>
      <c r="AR339" s="62"/>
      <c r="AT339" s="62"/>
      <c r="BA339" s="69"/>
    </row>
    <row r="340" spans="7:53" ht="31.5" x14ac:dyDescent="0.25">
      <c r="G340" s="69"/>
      <c r="M340" s="69"/>
      <c r="AB340" s="62"/>
      <c r="AD340" s="62"/>
      <c r="AR340" s="62"/>
      <c r="AT340" s="62"/>
      <c r="BA340" s="69"/>
    </row>
    <row r="341" spans="7:53" ht="31.5" x14ac:dyDescent="0.25">
      <c r="G341" s="69"/>
      <c r="M341" s="69"/>
      <c r="AB341" s="62"/>
      <c r="AD341" s="62"/>
      <c r="AR341" s="62"/>
      <c r="AT341" s="62"/>
      <c r="BA341" s="69"/>
    </row>
    <row r="342" spans="7:53" ht="31.5" x14ac:dyDescent="0.25">
      <c r="G342" s="69"/>
      <c r="M342" s="69"/>
      <c r="AB342" s="62"/>
      <c r="AD342" s="62"/>
      <c r="AR342" s="62"/>
      <c r="AT342" s="62"/>
      <c r="BA342" s="69"/>
    </row>
    <row r="343" spans="7:53" ht="31.5" x14ac:dyDescent="0.25">
      <c r="G343" s="69"/>
      <c r="M343" s="69"/>
      <c r="AB343" s="62"/>
      <c r="AD343" s="62"/>
      <c r="AR343" s="62"/>
      <c r="AT343" s="62"/>
      <c r="BA343" s="69"/>
    </row>
    <row r="344" spans="7:53" ht="31.5" x14ac:dyDescent="0.25">
      <c r="G344" s="69"/>
      <c r="M344" s="69"/>
      <c r="AB344" s="62"/>
      <c r="AD344" s="62"/>
      <c r="AR344" s="62"/>
      <c r="AT344" s="62"/>
      <c r="BA344" s="69"/>
    </row>
    <row r="345" spans="7:53" ht="31.5" x14ac:dyDescent="0.25">
      <c r="G345" s="69"/>
      <c r="M345" s="69"/>
      <c r="AB345" s="62"/>
      <c r="AD345" s="62"/>
      <c r="AR345" s="62"/>
      <c r="AT345" s="62"/>
      <c r="BA345" s="69"/>
    </row>
    <row r="346" spans="7:53" ht="31.5" x14ac:dyDescent="0.25">
      <c r="G346" s="69"/>
      <c r="M346" s="69"/>
      <c r="AB346" s="62"/>
      <c r="AD346" s="62"/>
      <c r="AR346" s="62"/>
      <c r="AT346" s="62"/>
      <c r="BA346" s="69"/>
    </row>
    <row r="347" spans="7:53" ht="31.5" x14ac:dyDescent="0.25">
      <c r="G347" s="69"/>
      <c r="M347" s="69"/>
      <c r="AB347" s="62"/>
      <c r="AD347" s="62"/>
      <c r="AR347" s="62"/>
      <c r="AT347" s="62"/>
      <c r="BA347" s="69"/>
    </row>
    <row r="348" spans="7:53" ht="31.5" x14ac:dyDescent="0.25">
      <c r="G348" s="69"/>
      <c r="M348" s="69"/>
      <c r="AB348" s="62"/>
      <c r="AD348" s="62"/>
      <c r="AR348" s="62"/>
      <c r="AT348" s="62"/>
      <c r="BA348" s="69"/>
    </row>
    <row r="349" spans="7:53" ht="31.5" x14ac:dyDescent="0.25">
      <c r="G349" s="69"/>
      <c r="M349" s="69"/>
      <c r="AB349" s="62"/>
      <c r="AD349" s="62"/>
      <c r="AR349" s="62"/>
      <c r="AT349" s="62"/>
      <c r="BA349" s="69"/>
    </row>
    <row r="350" spans="7:53" ht="31.5" x14ac:dyDescent="0.25">
      <c r="G350" s="69"/>
      <c r="M350" s="69"/>
      <c r="AB350" s="62"/>
      <c r="AD350" s="62"/>
      <c r="AR350" s="62"/>
      <c r="AT350" s="62"/>
      <c r="BA350" s="69"/>
    </row>
    <row r="351" spans="7:53" ht="31.5" x14ac:dyDescent="0.25">
      <c r="G351" s="69"/>
      <c r="M351" s="69"/>
      <c r="AB351" s="62"/>
      <c r="AD351" s="62"/>
      <c r="AR351" s="62"/>
      <c r="AT351" s="62"/>
      <c r="BA351" s="69"/>
    </row>
    <row r="352" spans="7:53" ht="31.5" x14ac:dyDescent="0.25">
      <c r="G352" s="69"/>
      <c r="M352" s="69"/>
      <c r="AB352" s="62"/>
      <c r="AD352" s="62"/>
      <c r="AR352" s="62"/>
      <c r="AT352" s="62"/>
      <c r="BA352" s="69"/>
    </row>
    <row r="353" spans="7:53" ht="31.5" x14ac:dyDescent="0.25">
      <c r="G353" s="69"/>
      <c r="M353" s="69"/>
      <c r="AB353" s="62"/>
      <c r="AD353" s="62"/>
      <c r="AR353" s="62"/>
      <c r="AT353" s="62"/>
      <c r="BA353" s="69"/>
    </row>
    <row r="354" spans="7:53" ht="31.5" x14ac:dyDescent="0.25">
      <c r="G354" s="69"/>
      <c r="M354" s="69"/>
      <c r="AB354" s="62"/>
      <c r="AD354" s="62"/>
      <c r="AR354" s="62"/>
      <c r="AT354" s="62"/>
      <c r="BA354" s="69"/>
    </row>
    <row r="355" spans="7:53" ht="31.5" x14ac:dyDescent="0.25">
      <c r="G355" s="69"/>
      <c r="M355" s="69"/>
      <c r="AB355" s="62"/>
      <c r="AD355" s="62"/>
      <c r="AR355" s="62"/>
      <c r="AT355" s="62"/>
      <c r="BA355" s="69"/>
    </row>
    <row r="356" spans="7:53" ht="31.5" x14ac:dyDescent="0.25">
      <c r="G356" s="69"/>
      <c r="M356" s="69"/>
      <c r="AB356" s="62"/>
      <c r="AD356" s="62"/>
      <c r="AR356" s="62"/>
      <c r="AT356" s="62"/>
      <c r="BA356" s="69"/>
    </row>
    <row r="357" spans="7:53" ht="31.5" x14ac:dyDescent="0.25">
      <c r="G357" s="69"/>
      <c r="M357" s="69"/>
      <c r="AB357" s="62"/>
      <c r="AD357" s="62"/>
      <c r="AR357" s="62"/>
      <c r="AT357" s="62"/>
      <c r="BA357" s="69"/>
    </row>
    <row r="358" spans="7:53" ht="31.5" x14ac:dyDescent="0.25">
      <c r="G358" s="69"/>
      <c r="M358" s="69"/>
      <c r="AB358" s="62"/>
      <c r="AD358" s="62"/>
      <c r="AR358" s="62"/>
      <c r="AT358" s="62"/>
      <c r="BA358" s="69"/>
    </row>
    <row r="359" spans="7:53" ht="31.5" x14ac:dyDescent="0.25">
      <c r="G359" s="69"/>
      <c r="M359" s="69"/>
      <c r="AB359" s="62"/>
      <c r="AD359" s="62"/>
      <c r="AR359" s="62"/>
      <c r="AT359" s="62"/>
      <c r="BA359" s="69"/>
    </row>
    <row r="360" spans="7:53" ht="31.5" x14ac:dyDescent="0.25">
      <c r="G360" s="69"/>
      <c r="M360" s="69"/>
      <c r="AB360" s="62"/>
      <c r="AD360" s="62"/>
      <c r="AR360" s="62"/>
      <c r="AT360" s="62"/>
      <c r="BA360" s="69"/>
    </row>
    <row r="361" spans="7:53" ht="31.5" x14ac:dyDescent="0.25">
      <c r="G361" s="69"/>
      <c r="M361" s="69"/>
      <c r="AB361" s="62"/>
      <c r="AD361" s="62"/>
      <c r="AR361" s="62"/>
      <c r="AT361" s="62"/>
      <c r="BA361" s="69"/>
    </row>
    <row r="362" spans="7:53" ht="31.5" x14ac:dyDescent="0.25">
      <c r="G362" s="69"/>
      <c r="M362" s="69"/>
      <c r="AB362" s="62"/>
      <c r="AD362" s="62"/>
      <c r="AR362" s="62"/>
      <c r="AT362" s="62"/>
      <c r="BA362" s="69"/>
    </row>
    <row r="363" spans="7:53" ht="31.5" x14ac:dyDescent="0.25">
      <c r="G363" s="69"/>
      <c r="M363" s="69"/>
      <c r="AB363" s="62"/>
      <c r="AD363" s="62"/>
      <c r="AR363" s="62"/>
      <c r="AT363" s="62"/>
      <c r="BA363" s="69"/>
    </row>
    <row r="364" spans="7:53" ht="31.5" x14ac:dyDescent="0.25">
      <c r="G364" s="69"/>
      <c r="M364" s="69"/>
      <c r="AB364" s="62"/>
      <c r="AD364" s="62"/>
      <c r="AR364" s="62"/>
      <c r="AT364" s="62"/>
      <c r="BA364" s="69"/>
    </row>
    <row r="365" spans="7:53" ht="31.5" x14ac:dyDescent="0.25">
      <c r="G365" s="69"/>
      <c r="M365" s="69"/>
      <c r="AB365" s="62"/>
      <c r="AD365" s="62"/>
      <c r="AR365" s="62"/>
      <c r="AT365" s="62"/>
      <c r="BA365" s="69"/>
    </row>
    <row r="366" spans="7:53" ht="31.5" x14ac:dyDescent="0.25">
      <c r="G366" s="69"/>
      <c r="M366" s="69"/>
      <c r="AB366" s="62"/>
      <c r="AD366" s="62"/>
      <c r="AR366" s="62"/>
      <c r="AT366" s="62"/>
      <c r="BA366" s="69"/>
    </row>
    <row r="367" spans="7:53" ht="31.5" x14ac:dyDescent="0.25">
      <c r="G367" s="69"/>
      <c r="M367" s="69"/>
      <c r="AB367" s="62"/>
      <c r="AD367" s="62"/>
      <c r="AR367" s="62"/>
      <c r="AT367" s="62"/>
      <c r="BA367" s="69"/>
    </row>
    <row r="368" spans="7:53" ht="31.5" x14ac:dyDescent="0.25">
      <c r="G368" s="69"/>
      <c r="M368" s="69"/>
      <c r="AB368" s="62"/>
      <c r="AD368" s="62"/>
      <c r="AR368" s="62"/>
      <c r="AT368" s="62"/>
      <c r="BA368" s="69"/>
    </row>
    <row r="369" spans="7:53" ht="31.5" x14ac:dyDescent="0.25">
      <c r="G369" s="69"/>
      <c r="M369" s="69"/>
      <c r="AB369" s="62"/>
      <c r="AD369" s="62"/>
      <c r="AR369" s="62"/>
      <c r="AT369" s="62"/>
      <c r="BA369" s="69"/>
    </row>
    <row r="370" spans="7:53" ht="31.5" x14ac:dyDescent="0.25">
      <c r="G370" s="69"/>
      <c r="M370" s="69"/>
      <c r="AB370" s="62"/>
      <c r="AD370" s="62"/>
      <c r="AR370" s="62"/>
      <c r="AT370" s="62"/>
      <c r="BA370" s="69"/>
    </row>
    <row r="371" spans="7:53" ht="31.5" x14ac:dyDescent="0.25">
      <c r="G371" s="69"/>
      <c r="M371" s="69"/>
      <c r="AB371" s="62"/>
      <c r="AD371" s="62"/>
      <c r="AR371" s="62"/>
      <c r="AT371" s="62"/>
      <c r="BA371" s="69"/>
    </row>
    <row r="372" spans="7:53" ht="31.5" x14ac:dyDescent="0.25">
      <c r="G372" s="69"/>
      <c r="M372" s="69"/>
      <c r="AB372" s="62"/>
      <c r="AD372" s="62"/>
      <c r="AR372" s="62"/>
      <c r="AT372" s="62"/>
      <c r="BA372" s="69"/>
    </row>
    <row r="373" spans="7:53" ht="31.5" x14ac:dyDescent="0.25">
      <c r="G373" s="69"/>
      <c r="M373" s="69"/>
      <c r="AB373" s="62"/>
      <c r="AD373" s="62"/>
      <c r="AR373" s="62"/>
      <c r="AT373" s="62"/>
      <c r="BA373" s="69"/>
    </row>
    <row r="374" spans="7:53" ht="31.5" x14ac:dyDescent="0.25">
      <c r="G374" s="69"/>
      <c r="M374" s="69"/>
      <c r="AB374" s="62"/>
      <c r="AD374" s="62"/>
      <c r="AR374" s="62"/>
      <c r="AT374" s="62"/>
      <c r="BA374" s="69"/>
    </row>
    <row r="375" spans="7:53" ht="31.5" x14ac:dyDescent="0.25">
      <c r="G375" s="69"/>
      <c r="M375" s="69"/>
      <c r="AB375" s="62"/>
      <c r="AD375" s="62"/>
      <c r="AR375" s="62"/>
      <c r="AT375" s="62"/>
      <c r="BA375" s="69"/>
    </row>
    <row r="376" spans="7:53" ht="31.5" x14ac:dyDescent="0.25">
      <c r="G376" s="69"/>
      <c r="M376" s="69"/>
      <c r="AB376" s="62"/>
      <c r="AD376" s="62"/>
      <c r="AR376" s="62"/>
      <c r="AT376" s="62"/>
      <c r="BA376" s="69"/>
    </row>
    <row r="377" spans="7:53" ht="31.5" x14ac:dyDescent="0.25">
      <c r="G377" s="69"/>
      <c r="M377" s="69"/>
      <c r="AB377" s="62"/>
      <c r="AD377" s="62"/>
      <c r="AR377" s="62"/>
      <c r="AT377" s="62"/>
      <c r="BA377" s="69"/>
    </row>
    <row r="378" spans="7:53" ht="31.5" x14ac:dyDescent="0.25">
      <c r="G378" s="69"/>
      <c r="M378" s="69"/>
      <c r="AB378" s="62"/>
      <c r="AD378" s="62"/>
      <c r="AR378" s="62"/>
      <c r="AT378" s="62"/>
      <c r="BA378" s="69"/>
    </row>
    <row r="379" spans="7:53" ht="31.5" x14ac:dyDescent="0.25">
      <c r="G379" s="69"/>
      <c r="M379" s="69"/>
      <c r="AB379" s="62"/>
      <c r="AD379" s="62"/>
      <c r="AR379" s="62"/>
      <c r="AT379" s="62"/>
      <c r="BA379" s="69"/>
    </row>
    <row r="380" spans="7:53" ht="31.5" x14ac:dyDescent="0.25">
      <c r="G380" s="69"/>
      <c r="M380" s="69"/>
      <c r="AB380" s="62"/>
      <c r="AD380" s="62"/>
      <c r="AR380" s="62"/>
      <c r="AT380" s="62"/>
      <c r="BA380" s="69"/>
    </row>
    <row r="381" spans="7:53" ht="31.5" x14ac:dyDescent="0.25">
      <c r="G381" s="69"/>
      <c r="M381" s="69"/>
      <c r="AB381" s="62"/>
      <c r="AD381" s="62"/>
      <c r="AR381" s="62"/>
      <c r="AT381" s="62"/>
      <c r="BA381" s="69"/>
    </row>
    <row r="382" spans="7:53" ht="31.5" x14ac:dyDescent="0.25">
      <c r="G382" s="69"/>
      <c r="M382" s="69"/>
      <c r="AB382" s="62"/>
      <c r="AD382" s="62"/>
      <c r="AR382" s="62"/>
      <c r="AT382" s="62"/>
      <c r="BA382" s="69"/>
    </row>
    <row r="383" spans="7:53" ht="31.5" x14ac:dyDescent="0.25">
      <c r="G383" s="69"/>
      <c r="M383" s="69"/>
      <c r="AB383" s="62"/>
      <c r="AD383" s="62"/>
      <c r="AR383" s="62"/>
      <c r="AT383" s="62"/>
      <c r="BA383" s="69"/>
    </row>
    <row r="384" spans="7:53" ht="31.5" x14ac:dyDescent="0.25">
      <c r="G384" s="69"/>
      <c r="M384" s="69"/>
      <c r="AB384" s="62"/>
      <c r="AD384" s="62"/>
      <c r="AR384" s="62"/>
      <c r="AT384" s="62"/>
      <c r="BA384" s="69"/>
    </row>
    <row r="385" spans="7:53" ht="31.5" x14ac:dyDescent="0.25">
      <c r="G385" s="69"/>
      <c r="M385" s="69"/>
      <c r="AB385" s="62"/>
      <c r="AD385" s="62"/>
      <c r="AR385" s="62"/>
      <c r="AT385" s="62"/>
      <c r="BA385" s="69"/>
    </row>
    <row r="386" spans="7:53" ht="31.5" x14ac:dyDescent="0.25">
      <c r="G386" s="69"/>
      <c r="M386" s="69"/>
      <c r="AB386" s="62"/>
      <c r="AD386" s="62"/>
      <c r="AR386" s="62"/>
      <c r="AT386" s="62"/>
      <c r="BA386" s="69"/>
    </row>
    <row r="387" spans="7:53" ht="31.5" x14ac:dyDescent="0.25">
      <c r="G387" s="69"/>
      <c r="M387" s="69"/>
      <c r="AB387" s="62"/>
      <c r="AD387" s="62"/>
      <c r="AR387" s="62"/>
      <c r="AT387" s="62"/>
      <c r="BA387" s="69"/>
    </row>
    <row r="388" spans="7:53" ht="31.5" x14ac:dyDescent="0.25">
      <c r="G388" s="69"/>
      <c r="M388" s="69"/>
      <c r="AB388" s="62"/>
      <c r="AD388" s="62"/>
      <c r="AR388" s="62"/>
      <c r="AT388" s="62"/>
      <c r="BA388" s="69"/>
    </row>
    <row r="389" spans="7:53" ht="31.5" x14ac:dyDescent="0.25">
      <c r="G389" s="69"/>
      <c r="M389" s="69"/>
      <c r="AB389" s="62"/>
      <c r="AD389" s="62"/>
      <c r="AR389" s="62"/>
      <c r="AT389" s="62"/>
      <c r="BA389" s="69"/>
    </row>
    <row r="390" spans="7:53" ht="31.5" x14ac:dyDescent="0.25">
      <c r="G390" s="69"/>
      <c r="M390" s="69"/>
      <c r="AB390" s="62"/>
      <c r="AD390" s="62"/>
      <c r="AR390" s="62"/>
      <c r="AT390" s="62"/>
      <c r="BA390" s="69"/>
    </row>
    <row r="391" spans="7:53" ht="31.5" x14ac:dyDescent="0.25">
      <c r="G391" s="69"/>
      <c r="M391" s="69"/>
      <c r="AB391" s="62"/>
      <c r="AD391" s="62"/>
      <c r="AR391" s="62"/>
      <c r="AT391" s="62"/>
      <c r="BA391" s="69"/>
    </row>
    <row r="392" spans="7:53" ht="31.5" x14ac:dyDescent="0.25">
      <c r="G392" s="69"/>
      <c r="M392" s="69"/>
      <c r="AB392" s="62"/>
      <c r="AD392" s="62"/>
      <c r="AR392" s="62"/>
      <c r="AT392" s="62"/>
      <c r="BA392" s="69"/>
    </row>
    <row r="393" spans="7:53" ht="31.5" x14ac:dyDescent="0.25">
      <c r="G393" s="69"/>
      <c r="M393" s="69"/>
      <c r="AB393" s="62"/>
      <c r="AD393" s="62"/>
      <c r="AR393" s="62"/>
      <c r="AT393" s="62"/>
      <c r="BA393" s="69"/>
    </row>
    <row r="394" spans="7:53" ht="31.5" x14ac:dyDescent="0.25">
      <c r="G394" s="69"/>
      <c r="M394" s="69"/>
      <c r="AB394" s="62"/>
      <c r="AD394" s="62"/>
      <c r="AR394" s="62"/>
      <c r="AT394" s="62"/>
      <c r="BA394" s="69"/>
    </row>
    <row r="395" spans="7:53" ht="31.5" x14ac:dyDescent="0.25">
      <c r="G395" s="69"/>
      <c r="M395" s="69"/>
      <c r="AB395" s="62"/>
      <c r="AD395" s="62"/>
      <c r="AR395" s="62"/>
      <c r="AT395" s="62"/>
      <c r="BA395" s="69"/>
    </row>
    <row r="396" spans="7:53" ht="31.5" x14ac:dyDescent="0.25">
      <c r="G396" s="69"/>
      <c r="M396" s="69"/>
      <c r="AB396" s="62"/>
      <c r="AD396" s="62"/>
      <c r="AR396" s="62"/>
      <c r="AT396" s="62"/>
      <c r="BA396" s="69"/>
    </row>
    <row r="397" spans="7:53" ht="31.5" x14ac:dyDescent="0.25">
      <c r="G397" s="69"/>
      <c r="M397" s="69"/>
      <c r="AB397" s="62"/>
      <c r="AD397" s="62"/>
      <c r="AR397" s="62"/>
      <c r="AT397" s="62"/>
      <c r="BA397" s="69"/>
    </row>
    <row r="398" spans="7:53" ht="31.5" x14ac:dyDescent="0.25">
      <c r="G398" s="69"/>
      <c r="M398" s="69"/>
      <c r="AB398" s="62"/>
      <c r="AD398" s="62"/>
      <c r="AR398" s="62"/>
      <c r="AT398" s="62"/>
      <c r="BA398" s="69"/>
    </row>
    <row r="399" spans="7:53" ht="31.5" x14ac:dyDescent="0.25">
      <c r="G399" s="69"/>
      <c r="M399" s="69"/>
      <c r="AB399" s="62"/>
      <c r="AD399" s="62"/>
      <c r="AR399" s="62"/>
      <c r="AT399" s="62"/>
      <c r="BA399" s="69"/>
    </row>
    <row r="400" spans="7:53" ht="31.5" x14ac:dyDescent="0.25">
      <c r="G400" s="69"/>
      <c r="M400" s="69"/>
      <c r="AB400" s="62"/>
      <c r="AD400" s="62"/>
      <c r="AR400" s="62"/>
      <c r="AT400" s="62"/>
      <c r="BA400" s="69"/>
    </row>
    <row r="401" spans="7:53" ht="31.5" x14ac:dyDescent="0.25">
      <c r="G401" s="69"/>
      <c r="M401" s="69"/>
      <c r="AB401" s="62"/>
      <c r="AD401" s="62"/>
      <c r="AR401" s="62"/>
      <c r="AT401" s="62"/>
      <c r="BA401" s="69"/>
    </row>
    <row r="402" spans="7:53" ht="31.5" x14ac:dyDescent="0.25">
      <c r="G402" s="69"/>
      <c r="M402" s="69"/>
      <c r="AB402" s="62"/>
      <c r="AD402" s="62"/>
      <c r="AR402" s="62"/>
      <c r="AT402" s="62"/>
      <c r="BA402" s="69"/>
    </row>
    <row r="403" spans="7:53" ht="31.5" x14ac:dyDescent="0.25">
      <c r="G403" s="69"/>
      <c r="M403" s="69"/>
      <c r="AB403" s="62"/>
      <c r="AD403" s="62"/>
      <c r="AR403" s="62"/>
      <c r="AT403" s="62"/>
      <c r="BA403" s="69"/>
    </row>
    <row r="404" spans="7:53" ht="31.5" x14ac:dyDescent="0.25">
      <c r="G404" s="69"/>
      <c r="M404" s="69"/>
      <c r="AB404" s="62"/>
      <c r="AD404" s="62"/>
      <c r="AR404" s="62"/>
      <c r="AT404" s="62"/>
      <c r="BA404" s="69"/>
    </row>
    <row r="405" spans="7:53" ht="31.5" x14ac:dyDescent="0.25">
      <c r="G405" s="69"/>
      <c r="M405" s="69"/>
      <c r="AB405" s="62"/>
      <c r="AD405" s="62"/>
      <c r="AR405" s="62"/>
      <c r="AT405" s="62"/>
      <c r="BA405" s="69"/>
    </row>
    <row r="406" spans="7:53" ht="31.5" x14ac:dyDescent="0.25">
      <c r="G406" s="69"/>
      <c r="M406" s="69"/>
      <c r="AB406" s="62"/>
      <c r="AD406" s="62"/>
      <c r="AR406" s="62"/>
      <c r="AT406" s="62"/>
      <c r="BA406" s="69"/>
    </row>
    <row r="407" spans="7:53" ht="31.5" x14ac:dyDescent="0.25">
      <c r="G407" s="69"/>
      <c r="M407" s="69"/>
      <c r="AB407" s="62"/>
      <c r="AD407" s="62"/>
      <c r="AR407" s="62"/>
      <c r="AT407" s="62"/>
      <c r="BA407" s="69"/>
    </row>
    <row r="408" spans="7:53" ht="31.5" x14ac:dyDescent="0.25">
      <c r="G408" s="69"/>
      <c r="M408" s="69"/>
      <c r="AB408" s="62"/>
      <c r="AD408" s="62"/>
      <c r="AR408" s="62"/>
      <c r="AT408" s="62"/>
      <c r="BA408" s="69"/>
    </row>
    <row r="409" spans="7:53" ht="31.5" x14ac:dyDescent="0.25">
      <c r="G409" s="69"/>
      <c r="M409" s="69"/>
      <c r="AB409" s="62"/>
      <c r="AD409" s="62"/>
      <c r="AR409" s="62"/>
      <c r="AT409" s="62"/>
      <c r="BA409" s="69"/>
    </row>
    <row r="410" spans="7:53" ht="31.5" x14ac:dyDescent="0.25">
      <c r="G410" s="69"/>
      <c r="M410" s="69"/>
      <c r="AB410" s="62"/>
      <c r="AD410" s="62"/>
      <c r="AR410" s="62"/>
      <c r="AT410" s="62"/>
      <c r="BA410" s="69"/>
    </row>
    <row r="411" spans="7:53" ht="31.5" x14ac:dyDescent="0.25">
      <c r="G411" s="69"/>
      <c r="M411" s="69"/>
      <c r="AB411" s="62"/>
      <c r="AD411" s="62"/>
      <c r="AR411" s="62"/>
      <c r="AT411" s="62"/>
      <c r="BA411" s="69"/>
    </row>
    <row r="412" spans="7:53" ht="31.5" x14ac:dyDescent="0.25">
      <c r="G412" s="69"/>
      <c r="M412" s="69"/>
      <c r="AB412" s="62"/>
      <c r="AD412" s="62"/>
      <c r="AR412" s="62"/>
      <c r="AT412" s="62"/>
      <c r="BA412" s="69"/>
    </row>
    <row r="413" spans="7:53" ht="31.5" x14ac:dyDescent="0.25">
      <c r="G413" s="69"/>
      <c r="M413" s="69"/>
      <c r="AB413" s="62"/>
      <c r="AD413" s="62"/>
      <c r="AR413" s="62"/>
      <c r="AT413" s="62"/>
      <c r="BA413" s="69"/>
    </row>
    <row r="414" spans="7:53" ht="31.5" x14ac:dyDescent="0.25">
      <c r="G414" s="69"/>
      <c r="M414" s="69"/>
      <c r="AB414" s="62"/>
      <c r="AD414" s="62"/>
      <c r="AR414" s="62"/>
      <c r="AT414" s="62"/>
      <c r="BA414" s="69"/>
    </row>
    <row r="415" spans="7:53" ht="31.5" x14ac:dyDescent="0.25">
      <c r="G415" s="69"/>
      <c r="M415" s="69"/>
      <c r="AB415" s="62"/>
      <c r="AD415" s="62"/>
      <c r="AR415" s="62"/>
      <c r="AT415" s="62"/>
      <c r="BA415" s="69"/>
    </row>
    <row r="416" spans="7:53" ht="31.5" x14ac:dyDescent="0.25">
      <c r="G416" s="69"/>
      <c r="M416" s="69"/>
      <c r="AB416" s="62"/>
      <c r="AD416" s="62"/>
      <c r="AR416" s="62"/>
      <c r="AT416" s="62"/>
      <c r="BA416" s="69"/>
    </row>
    <row r="417" spans="7:53" ht="31.5" x14ac:dyDescent="0.25">
      <c r="G417" s="69"/>
      <c r="M417" s="69"/>
      <c r="AB417" s="62"/>
      <c r="AD417" s="62"/>
      <c r="AR417" s="62"/>
      <c r="AT417" s="62"/>
      <c r="BA417" s="69"/>
    </row>
    <row r="418" spans="7:53" ht="31.5" x14ac:dyDescent="0.25">
      <c r="G418" s="69"/>
      <c r="M418" s="69"/>
      <c r="AB418" s="62"/>
      <c r="AD418" s="62"/>
      <c r="AR418" s="62"/>
      <c r="AT418" s="62"/>
      <c r="BA418" s="69"/>
    </row>
    <row r="419" spans="7:53" ht="31.5" x14ac:dyDescent="0.25">
      <c r="G419" s="69"/>
      <c r="M419" s="69"/>
      <c r="AB419" s="62"/>
      <c r="AD419" s="62"/>
      <c r="AR419" s="62"/>
      <c r="AT419" s="62"/>
      <c r="BA419" s="69"/>
    </row>
    <row r="420" spans="7:53" ht="31.5" x14ac:dyDescent="0.25">
      <c r="G420" s="69"/>
      <c r="M420" s="69"/>
      <c r="AB420" s="62"/>
      <c r="AD420" s="62"/>
      <c r="AR420" s="62"/>
      <c r="AT420" s="62"/>
      <c r="BA420" s="69"/>
    </row>
    <row r="421" spans="7:53" ht="31.5" x14ac:dyDescent="0.25">
      <c r="G421" s="69"/>
      <c r="M421" s="69"/>
      <c r="AB421" s="62"/>
      <c r="AD421" s="62"/>
      <c r="AR421" s="62"/>
      <c r="AT421" s="62"/>
      <c r="BA421" s="69"/>
    </row>
    <row r="422" spans="7:53" ht="31.5" x14ac:dyDescent="0.25">
      <c r="G422" s="69"/>
      <c r="M422" s="69"/>
      <c r="AB422" s="62"/>
      <c r="AD422" s="62"/>
      <c r="AR422" s="62"/>
      <c r="AT422" s="62"/>
      <c r="BA422" s="69"/>
    </row>
    <row r="423" spans="7:53" ht="31.5" x14ac:dyDescent="0.25">
      <c r="G423" s="69"/>
      <c r="M423" s="69"/>
      <c r="AB423" s="62"/>
      <c r="AD423" s="62"/>
      <c r="AR423" s="62"/>
      <c r="AT423" s="62"/>
      <c r="BA423" s="69"/>
    </row>
    <row r="424" spans="7:53" ht="31.5" x14ac:dyDescent="0.25">
      <c r="G424" s="69"/>
      <c r="M424" s="69"/>
      <c r="AB424" s="62"/>
      <c r="AD424" s="62"/>
      <c r="AR424" s="62"/>
      <c r="AT424" s="62"/>
      <c r="BA424" s="69"/>
    </row>
    <row r="425" spans="7:53" ht="31.5" x14ac:dyDescent="0.25">
      <c r="G425" s="69"/>
      <c r="M425" s="69"/>
      <c r="AB425" s="62"/>
      <c r="AD425" s="62"/>
      <c r="AR425" s="62"/>
      <c r="AT425" s="62"/>
      <c r="BA425" s="69"/>
    </row>
    <row r="426" spans="7:53" ht="31.5" x14ac:dyDescent="0.25">
      <c r="G426" s="69"/>
      <c r="M426" s="69"/>
      <c r="AB426" s="62"/>
      <c r="AD426" s="62"/>
      <c r="AR426" s="62"/>
      <c r="AT426" s="62"/>
      <c r="BA426" s="69"/>
    </row>
    <row r="427" spans="7:53" ht="31.5" x14ac:dyDescent="0.25">
      <c r="G427" s="69"/>
      <c r="M427" s="69"/>
      <c r="AB427" s="62"/>
      <c r="AD427" s="62"/>
      <c r="AR427" s="62"/>
      <c r="AT427" s="62"/>
      <c r="BA427" s="69"/>
    </row>
    <row r="428" spans="7:53" ht="31.5" x14ac:dyDescent="0.25">
      <c r="G428" s="69"/>
      <c r="M428" s="69"/>
      <c r="AB428" s="62"/>
      <c r="AD428" s="62"/>
      <c r="AR428" s="62"/>
      <c r="AT428" s="62"/>
      <c r="BA428" s="69"/>
    </row>
    <row r="429" spans="7:53" ht="31.5" x14ac:dyDescent="0.25">
      <c r="G429" s="69"/>
      <c r="M429" s="69"/>
      <c r="AB429" s="62"/>
      <c r="AD429" s="62"/>
      <c r="AR429" s="62"/>
      <c r="AT429" s="62"/>
      <c r="BA429" s="69"/>
    </row>
    <row r="430" spans="7:53" ht="31.5" x14ac:dyDescent="0.25">
      <c r="G430" s="69"/>
      <c r="M430" s="69"/>
      <c r="AB430" s="62"/>
      <c r="AD430" s="62"/>
      <c r="AR430" s="62"/>
      <c r="AT430" s="62"/>
      <c r="BA430" s="69"/>
    </row>
    <row r="431" spans="7:53" ht="31.5" x14ac:dyDescent="0.25">
      <c r="G431" s="69"/>
      <c r="M431" s="69"/>
      <c r="AB431" s="62"/>
      <c r="AD431" s="62"/>
      <c r="AR431" s="62"/>
      <c r="AT431" s="62"/>
      <c r="BA431" s="69"/>
    </row>
    <row r="432" spans="7:53" ht="31.5" x14ac:dyDescent="0.25">
      <c r="G432" s="69"/>
      <c r="M432" s="69"/>
      <c r="AB432" s="62"/>
      <c r="AD432" s="62"/>
      <c r="AR432" s="62"/>
      <c r="AT432" s="62"/>
      <c r="BA432" s="69"/>
    </row>
    <row r="433" spans="7:53" ht="31.5" x14ac:dyDescent="0.25">
      <c r="G433" s="69"/>
      <c r="M433" s="69"/>
      <c r="AB433" s="62"/>
      <c r="AD433" s="62"/>
      <c r="AR433" s="62"/>
      <c r="AT433" s="62"/>
      <c r="BA433" s="69"/>
    </row>
    <row r="434" spans="7:53" ht="31.5" x14ac:dyDescent="0.25">
      <c r="G434" s="69"/>
      <c r="M434" s="69"/>
      <c r="AB434" s="62"/>
      <c r="AD434" s="62"/>
      <c r="AR434" s="62"/>
      <c r="AT434" s="62"/>
      <c r="BA434" s="69"/>
    </row>
    <row r="435" spans="7:53" ht="31.5" x14ac:dyDescent="0.25">
      <c r="G435" s="69"/>
      <c r="M435" s="69"/>
      <c r="AB435" s="62"/>
      <c r="AD435" s="62"/>
      <c r="AR435" s="62"/>
      <c r="AT435" s="62"/>
      <c r="BA435" s="69"/>
    </row>
    <row r="436" spans="7:53" ht="31.5" x14ac:dyDescent="0.25">
      <c r="G436" s="69"/>
      <c r="M436" s="69"/>
      <c r="AB436" s="62"/>
      <c r="AD436" s="62"/>
      <c r="AR436" s="62"/>
      <c r="AT436" s="62"/>
      <c r="BA436" s="69"/>
    </row>
    <row r="437" spans="7:53" ht="31.5" x14ac:dyDescent="0.25">
      <c r="G437" s="69"/>
      <c r="M437" s="69"/>
      <c r="AB437" s="62"/>
      <c r="AD437" s="62"/>
      <c r="AR437" s="62"/>
      <c r="AT437" s="62"/>
      <c r="BA437" s="69"/>
    </row>
    <row r="438" spans="7:53" ht="31.5" x14ac:dyDescent="0.25">
      <c r="G438" s="69"/>
      <c r="M438" s="69"/>
      <c r="AB438" s="62"/>
      <c r="AD438" s="62"/>
      <c r="AR438" s="62"/>
      <c r="AT438" s="62"/>
      <c r="BA438" s="69"/>
    </row>
    <row r="439" spans="7:53" ht="31.5" x14ac:dyDescent="0.25">
      <c r="G439" s="69"/>
      <c r="M439" s="69"/>
      <c r="AB439" s="62"/>
      <c r="AD439" s="62"/>
      <c r="AR439" s="62"/>
      <c r="AT439" s="62"/>
      <c r="BA439" s="69"/>
    </row>
    <row r="440" spans="7:53" ht="31.5" x14ac:dyDescent="0.25">
      <c r="G440" s="69"/>
      <c r="M440" s="69"/>
      <c r="AB440" s="62"/>
      <c r="AD440" s="62"/>
      <c r="AR440" s="62"/>
      <c r="AT440" s="62"/>
      <c r="BA440" s="69"/>
    </row>
    <row r="441" spans="7:53" ht="31.5" x14ac:dyDescent="0.25">
      <c r="G441" s="69"/>
      <c r="M441" s="69"/>
      <c r="AB441" s="62"/>
      <c r="AD441" s="62"/>
      <c r="AR441" s="62"/>
      <c r="AT441" s="62"/>
      <c r="BA441" s="69"/>
    </row>
    <row r="442" spans="7:53" ht="31.5" x14ac:dyDescent="0.25">
      <c r="G442" s="69"/>
      <c r="M442" s="69"/>
      <c r="AB442" s="62"/>
      <c r="AD442" s="62"/>
      <c r="AR442" s="62"/>
      <c r="AT442" s="62"/>
      <c r="BA442" s="69"/>
    </row>
    <row r="443" spans="7:53" ht="31.5" x14ac:dyDescent="0.25">
      <c r="G443" s="69"/>
      <c r="M443" s="69"/>
      <c r="AB443" s="62"/>
      <c r="AD443" s="62"/>
      <c r="AR443" s="62"/>
      <c r="AT443" s="62"/>
      <c r="BA443" s="69"/>
    </row>
    <row r="444" spans="7:53" ht="31.5" x14ac:dyDescent="0.25">
      <c r="G444" s="69"/>
      <c r="M444" s="69"/>
      <c r="AB444" s="62"/>
      <c r="AD444" s="62"/>
      <c r="AR444" s="62"/>
      <c r="AT444" s="62"/>
      <c r="BA444" s="69"/>
    </row>
    <row r="445" spans="7:53" ht="31.5" x14ac:dyDescent="0.25">
      <c r="G445" s="69"/>
      <c r="M445" s="69"/>
      <c r="AB445" s="62"/>
      <c r="AD445" s="62"/>
      <c r="AR445" s="62"/>
      <c r="AT445" s="62"/>
      <c r="BA445" s="69"/>
    </row>
    <row r="446" spans="7:53" ht="31.5" x14ac:dyDescent="0.25">
      <c r="G446" s="69"/>
      <c r="M446" s="69"/>
      <c r="AB446" s="62"/>
      <c r="AD446" s="62"/>
      <c r="AR446" s="62"/>
      <c r="AT446" s="62"/>
      <c r="BA446" s="69"/>
    </row>
    <row r="447" spans="7:53" ht="31.5" x14ac:dyDescent="0.25">
      <c r="G447" s="69"/>
      <c r="M447" s="69"/>
      <c r="AB447" s="62"/>
      <c r="AD447" s="62"/>
      <c r="AR447" s="62"/>
      <c r="AT447" s="62"/>
      <c r="BA447" s="69"/>
    </row>
    <row r="448" spans="7:53" ht="31.5" x14ac:dyDescent="0.25">
      <c r="G448" s="69"/>
      <c r="M448" s="69"/>
      <c r="AB448" s="62"/>
      <c r="AD448" s="62"/>
      <c r="AR448" s="62"/>
      <c r="AT448" s="62"/>
      <c r="BA448" s="69"/>
    </row>
    <row r="449" spans="7:53" ht="31.5" x14ac:dyDescent="0.25">
      <c r="G449" s="69"/>
      <c r="M449" s="69"/>
      <c r="AB449" s="62"/>
      <c r="AD449" s="62"/>
      <c r="AR449" s="62"/>
      <c r="AT449" s="62"/>
      <c r="BA449" s="69"/>
    </row>
    <row r="450" spans="7:53" ht="31.5" x14ac:dyDescent="0.25">
      <c r="G450" s="69"/>
      <c r="M450" s="69"/>
      <c r="AB450" s="62"/>
      <c r="AD450" s="62"/>
      <c r="AR450" s="62"/>
      <c r="AT450" s="62"/>
      <c r="BA450" s="69"/>
    </row>
    <row r="451" spans="7:53" ht="31.5" x14ac:dyDescent="0.25">
      <c r="G451" s="69"/>
      <c r="M451" s="69"/>
      <c r="AB451" s="62"/>
      <c r="AD451" s="62"/>
      <c r="AR451" s="62"/>
      <c r="AT451" s="62"/>
      <c r="BA451" s="69"/>
    </row>
    <row r="452" spans="7:53" ht="31.5" x14ac:dyDescent="0.25">
      <c r="G452" s="69"/>
      <c r="M452" s="69"/>
      <c r="AB452" s="62"/>
      <c r="AD452" s="62"/>
      <c r="AR452" s="62"/>
      <c r="AT452" s="62"/>
      <c r="BA452" s="69"/>
    </row>
    <row r="453" spans="7:53" ht="31.5" x14ac:dyDescent="0.25">
      <c r="G453" s="69"/>
      <c r="M453" s="69"/>
      <c r="AB453" s="62"/>
      <c r="AD453" s="62"/>
      <c r="AR453" s="62"/>
      <c r="AT453" s="62"/>
      <c r="BA453" s="69"/>
    </row>
    <row r="454" spans="7:53" ht="31.5" x14ac:dyDescent="0.25">
      <c r="G454" s="69"/>
      <c r="M454" s="69"/>
      <c r="AB454" s="62"/>
      <c r="AD454" s="62"/>
      <c r="AR454" s="62"/>
      <c r="AT454" s="62"/>
      <c r="BA454" s="69"/>
    </row>
    <row r="455" spans="7:53" ht="31.5" x14ac:dyDescent="0.25">
      <c r="G455" s="69"/>
      <c r="M455" s="69"/>
      <c r="AB455" s="62"/>
      <c r="AD455" s="62"/>
      <c r="AR455" s="62"/>
      <c r="AT455" s="62"/>
      <c r="BA455" s="69"/>
    </row>
    <row r="456" spans="7:53" ht="31.5" x14ac:dyDescent="0.25">
      <c r="G456" s="69"/>
      <c r="M456" s="69"/>
      <c r="AB456" s="62"/>
      <c r="AD456" s="62"/>
      <c r="AR456" s="62"/>
      <c r="AT456" s="62"/>
      <c r="BA456" s="69"/>
    </row>
    <row r="457" spans="7:53" ht="31.5" x14ac:dyDescent="0.25">
      <c r="G457" s="69"/>
      <c r="M457" s="69"/>
      <c r="AB457" s="62"/>
      <c r="AD457" s="62"/>
      <c r="AR457" s="62"/>
      <c r="AT457" s="62"/>
      <c r="BA457" s="69"/>
    </row>
    <row r="458" spans="7:53" ht="31.5" x14ac:dyDescent="0.25">
      <c r="G458" s="69"/>
      <c r="M458" s="69"/>
      <c r="AB458" s="62"/>
      <c r="AD458" s="62"/>
      <c r="AR458" s="62"/>
      <c r="AT458" s="62"/>
      <c r="BA458" s="69"/>
    </row>
    <row r="459" spans="7:53" ht="31.5" x14ac:dyDescent="0.25">
      <c r="G459" s="69"/>
      <c r="M459" s="69"/>
      <c r="AB459" s="62"/>
      <c r="AD459" s="62"/>
      <c r="AR459" s="62"/>
      <c r="AT459" s="62"/>
      <c r="BA459" s="69"/>
    </row>
    <row r="460" spans="7:53" ht="31.5" x14ac:dyDescent="0.25">
      <c r="G460" s="69"/>
      <c r="M460" s="69"/>
      <c r="AB460" s="62"/>
      <c r="AD460" s="62"/>
      <c r="AR460" s="62"/>
      <c r="AT460" s="62"/>
      <c r="BA460" s="69"/>
    </row>
    <row r="461" spans="7:53" ht="31.5" x14ac:dyDescent="0.25">
      <c r="G461" s="69"/>
      <c r="M461" s="69"/>
      <c r="AB461" s="62"/>
      <c r="AD461" s="62"/>
      <c r="AR461" s="62"/>
      <c r="AT461" s="62"/>
      <c r="BA461" s="69"/>
    </row>
    <row r="462" spans="7:53" ht="31.5" x14ac:dyDescent="0.25">
      <c r="G462" s="69"/>
      <c r="M462" s="69"/>
      <c r="AB462" s="62"/>
      <c r="AD462" s="62"/>
      <c r="AR462" s="62"/>
      <c r="AT462" s="62"/>
      <c r="BA462" s="69"/>
    </row>
    <row r="463" spans="7:53" ht="31.5" x14ac:dyDescent="0.25">
      <c r="G463" s="69"/>
      <c r="M463" s="69"/>
      <c r="AB463" s="62"/>
      <c r="AD463" s="62"/>
      <c r="AR463" s="62"/>
      <c r="AT463" s="62"/>
      <c r="BA463" s="69"/>
    </row>
    <row r="464" spans="7:53" ht="31.5" x14ac:dyDescent="0.25">
      <c r="G464" s="69"/>
      <c r="M464" s="69"/>
      <c r="AB464" s="62"/>
      <c r="AD464" s="62"/>
      <c r="AR464" s="62"/>
      <c r="AT464" s="62"/>
      <c r="BA464" s="69"/>
    </row>
    <row r="465" spans="7:53" ht="31.5" x14ac:dyDescent="0.25">
      <c r="G465" s="69"/>
      <c r="M465" s="69"/>
      <c r="AB465" s="62"/>
      <c r="AD465" s="62"/>
      <c r="AR465" s="62"/>
      <c r="AT465" s="62"/>
      <c r="BA465" s="69"/>
    </row>
    <row r="466" spans="7:53" ht="31.5" x14ac:dyDescent="0.25">
      <c r="G466" s="69"/>
      <c r="M466" s="69"/>
      <c r="AB466" s="62"/>
      <c r="AD466" s="62"/>
      <c r="AR466" s="62"/>
      <c r="AT466" s="62"/>
      <c r="BA466" s="69"/>
    </row>
    <row r="467" spans="7:53" ht="31.5" x14ac:dyDescent="0.25">
      <c r="G467" s="69"/>
      <c r="M467" s="69"/>
      <c r="AB467" s="62"/>
      <c r="AD467" s="62"/>
      <c r="AR467" s="62"/>
      <c r="AT467" s="62"/>
      <c r="BA467" s="69"/>
    </row>
    <row r="468" spans="7:53" ht="31.5" x14ac:dyDescent="0.25">
      <c r="G468" s="69"/>
      <c r="M468" s="69"/>
      <c r="AB468" s="62"/>
      <c r="AD468" s="62"/>
      <c r="AR468" s="62"/>
      <c r="AT468" s="62"/>
      <c r="BA468" s="69"/>
    </row>
    <row r="469" spans="7:53" ht="31.5" x14ac:dyDescent="0.25">
      <c r="G469" s="69"/>
      <c r="M469" s="69"/>
      <c r="AB469" s="62"/>
      <c r="AD469" s="62"/>
      <c r="AR469" s="62"/>
      <c r="AT469" s="62"/>
      <c r="BA469" s="69"/>
    </row>
    <row r="470" spans="7:53" ht="31.5" x14ac:dyDescent="0.25">
      <c r="G470" s="69"/>
      <c r="M470" s="69"/>
      <c r="AB470" s="62"/>
      <c r="AD470" s="62"/>
      <c r="AR470" s="62"/>
      <c r="AT470" s="62"/>
      <c r="BA470" s="69"/>
    </row>
    <row r="471" spans="7:53" ht="31.5" x14ac:dyDescent="0.25">
      <c r="G471" s="69"/>
      <c r="M471" s="69"/>
      <c r="AB471" s="62"/>
      <c r="AD471" s="62"/>
      <c r="AR471" s="62"/>
      <c r="AT471" s="62"/>
      <c r="BA471" s="69"/>
    </row>
    <row r="472" spans="7:53" ht="31.5" x14ac:dyDescent="0.25">
      <c r="G472" s="69"/>
      <c r="M472" s="69"/>
      <c r="AB472" s="62"/>
      <c r="AD472" s="62"/>
      <c r="AR472" s="62"/>
      <c r="AT472" s="62"/>
      <c r="BA472" s="69"/>
    </row>
    <row r="473" spans="7:53" ht="31.5" x14ac:dyDescent="0.25">
      <c r="G473" s="69"/>
      <c r="M473" s="69"/>
      <c r="AB473" s="62"/>
      <c r="AD473" s="62"/>
      <c r="AR473" s="62"/>
      <c r="AT473" s="62"/>
      <c r="BA473" s="69"/>
    </row>
    <row r="474" spans="7:53" ht="31.5" x14ac:dyDescent="0.25">
      <c r="G474" s="69"/>
      <c r="M474" s="69"/>
      <c r="AB474" s="62"/>
      <c r="AD474" s="62"/>
      <c r="AR474" s="62"/>
      <c r="AT474" s="62"/>
      <c r="BA474" s="69"/>
    </row>
    <row r="475" spans="7:53" ht="31.5" x14ac:dyDescent="0.25">
      <c r="G475" s="69"/>
      <c r="M475" s="69"/>
      <c r="AB475" s="62"/>
      <c r="AD475" s="62"/>
      <c r="AR475" s="62"/>
      <c r="AT475" s="62"/>
      <c r="BA475" s="69"/>
    </row>
    <row r="476" spans="7:53" ht="31.5" x14ac:dyDescent="0.25">
      <c r="G476" s="69"/>
      <c r="M476" s="69"/>
      <c r="AB476" s="62"/>
      <c r="AD476" s="62"/>
      <c r="AR476" s="62"/>
      <c r="AT476" s="62"/>
      <c r="BA476" s="69"/>
    </row>
    <row r="477" spans="7:53" ht="31.5" x14ac:dyDescent="0.25">
      <c r="G477" s="69"/>
      <c r="M477" s="69"/>
      <c r="AB477" s="62"/>
      <c r="AD477" s="62"/>
      <c r="AR477" s="62"/>
      <c r="AT477" s="62"/>
      <c r="BA477" s="69"/>
    </row>
    <row r="478" spans="7:53" ht="31.5" x14ac:dyDescent="0.25">
      <c r="G478" s="69"/>
      <c r="M478" s="69"/>
      <c r="AB478" s="62"/>
      <c r="AD478" s="62"/>
      <c r="AR478" s="62"/>
      <c r="AT478" s="62"/>
      <c r="BA478" s="69"/>
    </row>
    <row r="479" spans="7:53" ht="31.5" x14ac:dyDescent="0.25">
      <c r="G479" s="69"/>
      <c r="M479" s="69"/>
      <c r="AB479" s="62"/>
      <c r="AD479" s="62"/>
      <c r="AR479" s="62"/>
      <c r="AT479" s="62"/>
      <c r="BA479" s="69"/>
    </row>
    <row r="480" spans="7:53" ht="31.5" x14ac:dyDescent="0.25">
      <c r="G480" s="69"/>
      <c r="M480" s="69"/>
      <c r="AB480" s="62"/>
      <c r="AD480" s="62"/>
      <c r="AR480" s="62"/>
      <c r="AT480" s="62"/>
      <c r="BA480" s="69"/>
    </row>
    <row r="481" spans="7:53" ht="31.5" x14ac:dyDescent="0.25">
      <c r="G481" s="69"/>
      <c r="M481" s="69"/>
      <c r="AB481" s="62"/>
      <c r="AD481" s="62"/>
      <c r="AR481" s="62"/>
      <c r="AT481" s="62"/>
      <c r="BA481" s="69"/>
    </row>
    <row r="482" spans="7:53" ht="31.5" x14ac:dyDescent="0.25">
      <c r="G482" s="69"/>
      <c r="M482" s="69"/>
      <c r="AB482" s="62"/>
      <c r="AD482" s="62"/>
      <c r="AR482" s="62"/>
      <c r="AT482" s="62"/>
      <c r="BA482" s="69"/>
    </row>
    <row r="483" spans="7:53" ht="31.5" x14ac:dyDescent="0.25">
      <c r="G483" s="69"/>
      <c r="M483" s="69"/>
      <c r="AB483" s="62"/>
      <c r="AD483" s="62"/>
      <c r="AR483" s="62"/>
      <c r="AT483" s="62"/>
      <c r="BA483" s="69"/>
    </row>
    <row r="484" spans="7:53" ht="31.5" x14ac:dyDescent="0.25">
      <c r="G484" s="69"/>
      <c r="M484" s="69"/>
      <c r="AB484" s="62"/>
      <c r="AD484" s="62"/>
      <c r="AR484" s="62"/>
      <c r="AT484" s="62"/>
      <c r="BA484" s="69"/>
    </row>
    <row r="485" spans="7:53" ht="31.5" x14ac:dyDescent="0.25">
      <c r="G485" s="69"/>
      <c r="M485" s="69"/>
      <c r="AB485" s="62"/>
      <c r="AD485" s="62"/>
      <c r="AR485" s="62"/>
      <c r="AT485" s="62"/>
      <c r="BA485" s="69"/>
    </row>
    <row r="486" spans="7:53" ht="31.5" x14ac:dyDescent="0.25">
      <c r="G486" s="69"/>
      <c r="M486" s="69"/>
      <c r="AB486" s="62"/>
      <c r="AD486" s="62"/>
      <c r="AR486" s="62"/>
      <c r="AT486" s="62"/>
      <c r="BA486" s="69"/>
    </row>
    <row r="487" spans="7:53" ht="31.5" x14ac:dyDescent="0.25">
      <c r="G487" s="69"/>
      <c r="M487" s="69"/>
      <c r="AB487" s="62"/>
      <c r="AD487" s="62"/>
      <c r="AR487" s="62"/>
      <c r="AT487" s="62"/>
      <c r="BA487" s="69"/>
    </row>
    <row r="488" spans="7:53" ht="31.5" x14ac:dyDescent="0.25">
      <c r="G488" s="69"/>
      <c r="M488" s="69"/>
      <c r="AB488" s="62"/>
      <c r="AD488" s="62"/>
      <c r="AR488" s="62"/>
      <c r="AT488" s="62"/>
      <c r="BA488" s="69"/>
    </row>
    <row r="489" spans="7:53" ht="31.5" x14ac:dyDescent="0.25">
      <c r="G489" s="69"/>
      <c r="M489" s="69"/>
      <c r="AB489" s="62"/>
      <c r="AD489" s="62"/>
      <c r="AR489" s="62"/>
      <c r="AT489" s="62"/>
      <c r="BA489" s="69"/>
    </row>
    <row r="490" spans="7:53" ht="31.5" x14ac:dyDescent="0.25">
      <c r="G490" s="69"/>
      <c r="M490" s="69"/>
      <c r="AB490" s="62"/>
      <c r="AD490" s="62"/>
      <c r="AR490" s="62"/>
      <c r="AT490" s="62"/>
      <c r="BA490" s="69"/>
    </row>
    <row r="491" spans="7:53" ht="31.5" x14ac:dyDescent="0.25">
      <c r="G491" s="69"/>
      <c r="M491" s="69"/>
      <c r="AB491" s="62"/>
      <c r="AD491" s="62"/>
      <c r="AR491" s="62"/>
      <c r="AT491" s="62"/>
      <c r="BA491" s="69"/>
    </row>
    <row r="492" spans="7:53" ht="31.5" x14ac:dyDescent="0.25">
      <c r="G492" s="69"/>
      <c r="M492" s="69"/>
      <c r="AB492" s="62"/>
      <c r="AD492" s="62"/>
      <c r="AR492" s="62"/>
      <c r="AT492" s="62"/>
      <c r="BA492" s="69"/>
    </row>
    <row r="493" spans="7:53" ht="31.5" x14ac:dyDescent="0.25">
      <c r="G493" s="69"/>
      <c r="M493" s="69"/>
      <c r="AB493" s="62"/>
      <c r="AD493" s="62"/>
      <c r="AR493" s="62"/>
      <c r="AT493" s="62"/>
      <c r="BA493" s="69"/>
    </row>
    <row r="494" spans="7:53" ht="31.5" x14ac:dyDescent="0.25">
      <c r="G494" s="69"/>
      <c r="M494" s="69"/>
      <c r="AB494" s="62"/>
      <c r="AD494" s="62"/>
      <c r="AR494" s="62"/>
      <c r="AT494" s="62"/>
      <c r="BA494" s="69"/>
    </row>
    <row r="495" spans="7:53" ht="31.5" x14ac:dyDescent="0.25">
      <c r="G495" s="69"/>
      <c r="M495" s="69"/>
      <c r="AB495" s="62"/>
      <c r="AD495" s="62"/>
      <c r="AR495" s="62"/>
      <c r="AT495" s="62"/>
      <c r="BA495" s="69"/>
    </row>
    <row r="496" spans="7:53" ht="31.5" x14ac:dyDescent="0.25">
      <c r="G496" s="69"/>
      <c r="M496" s="69"/>
      <c r="AB496" s="62"/>
      <c r="AD496" s="62"/>
      <c r="AR496" s="62"/>
      <c r="AT496" s="62"/>
      <c r="BA496" s="69"/>
    </row>
    <row r="497" spans="7:53" ht="31.5" x14ac:dyDescent="0.25">
      <c r="G497" s="69"/>
      <c r="M497" s="69"/>
      <c r="AB497" s="62"/>
      <c r="AD497" s="62"/>
      <c r="AR497" s="62"/>
      <c r="AT497" s="62"/>
      <c r="BA497" s="69"/>
    </row>
    <row r="498" spans="7:53" ht="31.5" x14ac:dyDescent="0.25">
      <c r="G498" s="69"/>
      <c r="M498" s="69"/>
      <c r="AB498" s="62"/>
      <c r="AD498" s="62"/>
      <c r="AR498" s="62"/>
      <c r="AT498" s="62"/>
      <c r="BA498" s="69"/>
    </row>
    <row r="499" spans="7:53" ht="31.5" x14ac:dyDescent="0.25">
      <c r="G499" s="69"/>
      <c r="M499" s="69"/>
      <c r="AB499" s="62"/>
      <c r="AD499" s="62"/>
      <c r="AR499" s="62"/>
      <c r="AT499" s="62"/>
      <c r="BA499" s="69"/>
    </row>
    <row r="500" spans="7:53" ht="31.5" x14ac:dyDescent="0.25">
      <c r="G500" s="69"/>
      <c r="M500" s="69"/>
      <c r="AB500" s="62"/>
      <c r="AD500" s="62"/>
      <c r="AR500" s="62"/>
      <c r="AT500" s="62"/>
      <c r="BA500" s="69"/>
    </row>
    <row r="501" spans="7:53" ht="31.5" x14ac:dyDescent="0.25">
      <c r="G501" s="69"/>
      <c r="M501" s="69"/>
      <c r="AB501" s="62"/>
      <c r="AD501" s="62"/>
      <c r="AR501" s="62"/>
      <c r="AT501" s="62"/>
      <c r="BA501" s="69"/>
    </row>
    <row r="502" spans="7:53" ht="31.5" x14ac:dyDescent="0.25">
      <c r="G502" s="69"/>
      <c r="M502" s="69"/>
      <c r="AB502" s="62"/>
      <c r="AD502" s="62"/>
      <c r="AR502" s="62"/>
      <c r="AT502" s="62"/>
      <c r="BA502" s="69"/>
    </row>
    <row r="503" spans="7:53" ht="31.5" x14ac:dyDescent="0.25">
      <c r="G503" s="69"/>
      <c r="M503" s="69"/>
      <c r="AB503" s="62"/>
      <c r="AD503" s="62"/>
      <c r="AR503" s="62"/>
      <c r="AT503" s="62"/>
      <c r="BA503" s="69"/>
    </row>
    <row r="504" spans="7:53" ht="31.5" x14ac:dyDescent="0.25">
      <c r="G504" s="69"/>
      <c r="M504" s="69"/>
      <c r="AB504" s="62"/>
      <c r="AD504" s="62"/>
      <c r="AR504" s="62"/>
      <c r="AT504" s="62"/>
      <c r="BA504" s="69"/>
    </row>
    <row r="505" spans="7:53" ht="31.5" x14ac:dyDescent="0.25">
      <c r="G505" s="69"/>
      <c r="M505" s="69"/>
      <c r="AB505" s="62"/>
      <c r="AD505" s="62"/>
      <c r="AR505" s="62"/>
      <c r="AT505" s="62"/>
      <c r="BA505" s="69"/>
    </row>
    <row r="506" spans="7:53" ht="31.5" x14ac:dyDescent="0.25">
      <c r="G506" s="69"/>
      <c r="M506" s="69"/>
      <c r="AB506" s="62"/>
      <c r="AD506" s="62"/>
      <c r="AR506" s="62"/>
      <c r="AT506" s="62"/>
      <c r="BA506" s="69"/>
    </row>
    <row r="507" spans="7:53" ht="31.5" x14ac:dyDescent="0.25">
      <c r="G507" s="69"/>
      <c r="M507" s="69"/>
      <c r="AB507" s="62"/>
      <c r="AD507" s="62"/>
      <c r="AR507" s="62"/>
      <c r="AT507" s="62"/>
      <c r="BA507" s="69"/>
    </row>
    <row r="508" spans="7:53" ht="31.5" x14ac:dyDescent="0.25">
      <c r="G508" s="69"/>
      <c r="M508" s="69"/>
      <c r="AB508" s="62"/>
      <c r="AD508" s="62"/>
      <c r="AR508" s="62"/>
      <c r="AT508" s="62"/>
      <c r="BA508" s="69"/>
    </row>
    <row r="509" spans="7:53" ht="31.5" x14ac:dyDescent="0.25">
      <c r="G509" s="69"/>
      <c r="M509" s="69"/>
      <c r="AB509" s="62"/>
      <c r="AD509" s="62"/>
      <c r="AR509" s="62"/>
      <c r="AT509" s="62"/>
      <c r="BA509" s="69"/>
    </row>
    <row r="510" spans="7:53" ht="31.5" x14ac:dyDescent="0.25">
      <c r="G510" s="69"/>
      <c r="M510" s="69"/>
      <c r="AB510" s="62"/>
      <c r="AD510" s="62"/>
      <c r="AR510" s="62"/>
      <c r="AT510" s="62"/>
      <c r="BA510" s="69"/>
    </row>
    <row r="511" spans="7:53" ht="31.5" x14ac:dyDescent="0.25">
      <c r="G511" s="69"/>
      <c r="M511" s="69"/>
      <c r="AB511" s="62"/>
      <c r="AD511" s="62"/>
      <c r="AR511" s="62"/>
      <c r="AT511" s="62"/>
      <c r="BA511" s="69"/>
    </row>
    <row r="512" spans="7:53" ht="31.5" x14ac:dyDescent="0.25">
      <c r="G512" s="69"/>
      <c r="M512" s="69"/>
      <c r="AB512" s="62"/>
      <c r="AD512" s="62"/>
      <c r="AR512" s="62"/>
      <c r="AT512" s="62"/>
      <c r="BA512" s="69"/>
    </row>
    <row r="513" spans="7:53" ht="31.5" x14ac:dyDescent="0.25">
      <c r="G513" s="69"/>
      <c r="M513" s="69"/>
      <c r="AB513" s="62"/>
      <c r="AD513" s="62"/>
      <c r="AR513" s="62"/>
      <c r="AT513" s="62"/>
      <c r="BA513" s="69"/>
    </row>
    <row r="514" spans="7:53" ht="31.5" x14ac:dyDescent="0.25">
      <c r="G514" s="69"/>
      <c r="M514" s="69"/>
      <c r="AB514" s="62"/>
      <c r="AD514" s="62"/>
      <c r="AR514" s="62"/>
      <c r="AT514" s="62"/>
      <c r="BA514" s="69"/>
    </row>
    <row r="515" spans="7:53" ht="31.5" x14ac:dyDescent="0.25">
      <c r="G515" s="69"/>
      <c r="M515" s="69"/>
      <c r="AB515" s="62"/>
      <c r="AD515" s="62"/>
      <c r="AR515" s="62"/>
      <c r="AT515" s="62"/>
      <c r="BA515" s="69"/>
    </row>
    <row r="516" spans="7:53" ht="31.5" x14ac:dyDescent="0.25">
      <c r="G516" s="69"/>
      <c r="M516" s="69"/>
      <c r="AB516" s="62"/>
      <c r="AD516" s="62"/>
      <c r="AR516" s="62"/>
      <c r="AT516" s="62"/>
      <c r="BA516" s="69"/>
    </row>
    <row r="517" spans="7:53" ht="31.5" x14ac:dyDescent="0.25">
      <c r="G517" s="69"/>
      <c r="M517" s="69"/>
      <c r="AB517" s="62"/>
      <c r="AD517" s="62"/>
      <c r="AR517" s="62"/>
      <c r="AT517" s="62"/>
      <c r="BA517" s="69"/>
    </row>
    <row r="518" spans="7:53" ht="31.5" x14ac:dyDescent="0.25">
      <c r="G518" s="69"/>
      <c r="M518" s="69"/>
      <c r="AB518" s="62"/>
      <c r="AD518" s="62"/>
      <c r="AR518" s="62"/>
      <c r="AT518" s="62"/>
      <c r="BA518" s="69"/>
    </row>
    <row r="519" spans="7:53" ht="31.5" x14ac:dyDescent="0.25">
      <c r="G519" s="69"/>
      <c r="M519" s="69"/>
      <c r="AB519" s="62"/>
      <c r="AD519" s="62"/>
      <c r="AR519" s="62"/>
      <c r="AT519" s="62"/>
      <c r="BA519" s="69"/>
    </row>
    <row r="520" spans="7:53" ht="31.5" x14ac:dyDescent="0.25">
      <c r="G520" s="69"/>
      <c r="M520" s="69"/>
      <c r="AB520" s="62"/>
      <c r="AD520" s="62"/>
      <c r="AR520" s="62"/>
      <c r="AT520" s="62"/>
      <c r="BA520" s="69"/>
    </row>
    <row r="521" spans="7:53" ht="31.5" x14ac:dyDescent="0.25">
      <c r="G521" s="69"/>
      <c r="M521" s="69"/>
      <c r="AB521" s="62"/>
      <c r="AD521" s="62"/>
      <c r="AR521" s="62"/>
      <c r="AT521" s="62"/>
      <c r="BA521" s="69"/>
    </row>
    <row r="522" spans="7:53" ht="31.5" x14ac:dyDescent="0.25">
      <c r="G522" s="69"/>
      <c r="M522" s="69"/>
      <c r="AB522" s="62"/>
      <c r="AD522" s="62"/>
      <c r="AR522" s="62"/>
      <c r="AT522" s="62"/>
      <c r="BA522" s="69"/>
    </row>
    <row r="523" spans="7:53" ht="31.5" x14ac:dyDescent="0.25">
      <c r="G523" s="69"/>
      <c r="M523" s="69"/>
      <c r="AB523" s="62"/>
      <c r="AD523" s="62"/>
      <c r="AR523" s="62"/>
      <c r="AT523" s="62"/>
      <c r="BA523" s="69"/>
    </row>
    <row r="524" spans="7:53" ht="31.5" x14ac:dyDescent="0.25">
      <c r="G524" s="69"/>
      <c r="M524" s="69"/>
      <c r="AB524" s="62"/>
      <c r="AD524" s="62"/>
      <c r="AR524" s="62"/>
      <c r="AT524" s="62"/>
      <c r="BA524" s="69"/>
    </row>
    <row r="525" spans="7:53" ht="31.5" x14ac:dyDescent="0.25">
      <c r="G525" s="69"/>
      <c r="M525" s="69"/>
      <c r="AB525" s="62"/>
      <c r="AD525" s="62"/>
      <c r="AR525" s="62"/>
      <c r="AT525" s="62"/>
      <c r="BA525" s="69"/>
    </row>
    <row r="526" spans="7:53" ht="31.5" x14ac:dyDescent="0.25">
      <c r="G526" s="69"/>
      <c r="M526" s="69"/>
      <c r="AB526" s="62"/>
      <c r="AD526" s="62"/>
      <c r="AR526" s="62"/>
      <c r="AT526" s="62"/>
      <c r="BA526" s="69"/>
    </row>
    <row r="527" spans="7:53" ht="31.5" x14ac:dyDescent="0.25">
      <c r="G527" s="69"/>
      <c r="M527" s="69"/>
      <c r="AB527" s="62"/>
      <c r="AD527" s="62"/>
      <c r="AR527" s="62"/>
      <c r="AT527" s="62"/>
      <c r="BA527" s="69"/>
    </row>
    <row r="528" spans="7:53" ht="31.5" x14ac:dyDescent="0.25">
      <c r="G528" s="69"/>
      <c r="M528" s="69"/>
      <c r="AB528" s="62"/>
      <c r="AD528" s="62"/>
      <c r="AR528" s="62"/>
      <c r="AT528" s="62"/>
      <c r="BA528" s="69"/>
    </row>
    <row r="529" spans="7:53" ht="31.5" x14ac:dyDescent="0.25">
      <c r="G529" s="69"/>
      <c r="M529" s="69"/>
      <c r="AB529" s="62"/>
      <c r="AD529" s="62"/>
      <c r="AR529" s="62"/>
      <c r="AT529" s="62"/>
      <c r="BA529" s="69"/>
    </row>
    <row r="530" spans="7:53" ht="31.5" x14ac:dyDescent="0.25">
      <c r="G530" s="69"/>
      <c r="M530" s="69"/>
      <c r="AB530" s="62"/>
      <c r="AD530" s="62"/>
      <c r="AR530" s="62"/>
      <c r="AT530" s="62"/>
      <c r="BA530" s="69"/>
    </row>
    <row r="531" spans="7:53" ht="31.5" x14ac:dyDescent="0.25">
      <c r="G531" s="69"/>
      <c r="M531" s="69"/>
      <c r="AB531" s="62"/>
      <c r="AD531" s="62"/>
      <c r="AR531" s="62"/>
      <c r="AT531" s="62"/>
      <c r="BA531" s="69"/>
    </row>
    <row r="532" spans="7:53" ht="31.5" x14ac:dyDescent="0.25">
      <c r="G532" s="69"/>
      <c r="M532" s="69"/>
      <c r="AB532" s="62"/>
      <c r="AD532" s="62"/>
      <c r="AR532" s="62"/>
      <c r="AT532" s="62"/>
      <c r="BA532" s="69"/>
    </row>
    <row r="533" spans="7:53" ht="31.5" x14ac:dyDescent="0.25">
      <c r="G533" s="69"/>
      <c r="M533" s="69"/>
      <c r="AB533" s="62"/>
      <c r="AD533" s="62"/>
      <c r="AR533" s="62"/>
      <c r="AT533" s="62"/>
      <c r="BA533" s="69"/>
    </row>
    <row r="534" spans="7:53" ht="31.5" x14ac:dyDescent="0.25">
      <c r="G534" s="69"/>
      <c r="M534" s="69"/>
      <c r="AB534" s="62"/>
      <c r="AD534" s="62"/>
      <c r="AR534" s="62"/>
      <c r="AT534" s="62"/>
      <c r="BA534" s="69"/>
    </row>
    <row r="535" spans="7:53" ht="31.5" x14ac:dyDescent="0.25">
      <c r="G535" s="69"/>
      <c r="M535" s="69"/>
      <c r="AB535" s="62"/>
      <c r="AD535" s="62"/>
      <c r="AR535" s="62"/>
      <c r="AT535" s="62"/>
      <c r="BA535" s="69"/>
    </row>
    <row r="536" spans="7:53" ht="31.5" x14ac:dyDescent="0.25">
      <c r="G536" s="69"/>
      <c r="M536" s="69"/>
      <c r="AB536" s="62"/>
      <c r="AD536" s="62"/>
      <c r="AR536" s="62"/>
      <c r="AT536" s="62"/>
      <c r="BA536" s="69"/>
    </row>
    <row r="537" spans="7:53" ht="31.5" x14ac:dyDescent="0.25">
      <c r="G537" s="69"/>
      <c r="M537" s="69"/>
      <c r="AB537" s="62"/>
      <c r="AD537" s="62"/>
      <c r="AR537" s="62"/>
      <c r="AT537" s="62"/>
      <c r="BA537" s="69"/>
    </row>
    <row r="538" spans="7:53" ht="31.5" x14ac:dyDescent="0.25">
      <c r="G538" s="69"/>
      <c r="M538" s="69"/>
      <c r="AB538" s="62"/>
      <c r="AD538" s="62"/>
      <c r="AR538" s="62"/>
      <c r="AT538" s="62"/>
      <c r="BA538" s="69"/>
    </row>
    <row r="539" spans="7:53" ht="31.5" x14ac:dyDescent="0.25">
      <c r="G539" s="69"/>
      <c r="M539" s="69"/>
      <c r="AB539" s="62"/>
      <c r="AD539" s="62"/>
      <c r="AR539" s="62"/>
      <c r="AT539" s="62"/>
      <c r="BA539" s="69"/>
    </row>
    <row r="540" spans="7:53" ht="31.5" x14ac:dyDescent="0.25">
      <c r="G540" s="69"/>
      <c r="M540" s="69"/>
      <c r="AB540" s="62"/>
      <c r="AD540" s="62"/>
      <c r="AR540" s="62"/>
      <c r="AT540" s="62"/>
      <c r="BA540" s="69"/>
    </row>
    <row r="541" spans="7:53" ht="31.5" x14ac:dyDescent="0.25">
      <c r="G541" s="69"/>
      <c r="M541" s="69"/>
      <c r="AB541" s="62"/>
      <c r="AD541" s="62"/>
      <c r="AR541" s="62"/>
      <c r="AT541" s="62"/>
      <c r="BA541" s="69"/>
    </row>
    <row r="542" spans="7:53" ht="31.5" x14ac:dyDescent="0.25">
      <c r="G542" s="69"/>
      <c r="M542" s="69"/>
      <c r="AB542" s="62"/>
      <c r="AD542" s="62"/>
      <c r="AR542" s="62"/>
      <c r="AT542" s="62"/>
      <c r="BA542" s="69"/>
    </row>
    <row r="543" spans="7:53" ht="31.5" x14ac:dyDescent="0.25">
      <c r="G543" s="69"/>
      <c r="M543" s="69"/>
      <c r="AB543" s="62"/>
      <c r="AD543" s="62"/>
      <c r="AR543" s="62"/>
      <c r="AT543" s="62"/>
      <c r="BA543" s="69"/>
    </row>
    <row r="544" spans="7:53" ht="31.5" x14ac:dyDescent="0.25">
      <c r="G544" s="69"/>
      <c r="M544" s="69"/>
      <c r="AB544" s="62"/>
      <c r="AD544" s="62"/>
      <c r="AR544" s="62"/>
      <c r="AT544" s="62"/>
      <c r="BA544" s="69"/>
    </row>
    <row r="545" spans="7:53" ht="31.5" x14ac:dyDescent="0.25">
      <c r="G545" s="69"/>
      <c r="M545" s="69"/>
      <c r="AB545" s="62"/>
      <c r="AD545" s="62"/>
      <c r="AR545" s="62"/>
      <c r="AT545" s="62"/>
      <c r="BA545" s="69"/>
    </row>
    <row r="546" spans="7:53" ht="31.5" x14ac:dyDescent="0.25">
      <c r="G546" s="69"/>
      <c r="M546" s="69"/>
      <c r="AB546" s="62"/>
      <c r="AD546" s="62"/>
      <c r="AR546" s="62"/>
      <c r="AT546" s="62"/>
      <c r="BA546" s="69"/>
    </row>
    <row r="547" spans="7:53" ht="31.5" x14ac:dyDescent="0.25">
      <c r="G547" s="69"/>
      <c r="M547" s="69"/>
      <c r="AB547" s="62"/>
      <c r="AD547" s="62"/>
      <c r="AR547" s="62"/>
      <c r="AT547" s="62"/>
      <c r="BA547" s="69"/>
    </row>
    <row r="548" spans="7:53" ht="31.5" x14ac:dyDescent="0.25">
      <c r="G548" s="69"/>
      <c r="M548" s="69"/>
      <c r="AB548" s="62"/>
      <c r="AD548" s="62"/>
      <c r="AR548" s="62"/>
      <c r="AT548" s="62"/>
      <c r="BA548" s="69"/>
    </row>
    <row r="549" spans="7:53" ht="31.5" x14ac:dyDescent="0.25">
      <c r="G549" s="69"/>
      <c r="M549" s="69"/>
      <c r="AB549" s="62"/>
      <c r="AD549" s="62"/>
      <c r="AR549" s="62"/>
      <c r="AT549" s="62"/>
      <c r="BA549" s="69"/>
    </row>
    <row r="550" spans="7:53" ht="31.5" x14ac:dyDescent="0.25">
      <c r="G550" s="69"/>
      <c r="M550" s="69"/>
      <c r="AB550" s="62"/>
      <c r="AD550" s="62"/>
      <c r="AR550" s="62"/>
      <c r="AT550" s="62"/>
      <c r="BA550" s="69"/>
    </row>
    <row r="551" spans="7:53" ht="31.5" x14ac:dyDescent="0.25">
      <c r="G551" s="69"/>
      <c r="M551" s="69"/>
      <c r="AB551" s="62"/>
      <c r="AD551" s="62"/>
      <c r="AR551" s="62"/>
      <c r="AT551" s="62"/>
      <c r="BA551" s="69"/>
    </row>
    <row r="552" spans="7:53" ht="31.5" x14ac:dyDescent="0.25">
      <c r="G552" s="69"/>
      <c r="M552" s="69"/>
      <c r="AB552" s="62"/>
      <c r="AD552" s="62"/>
      <c r="AR552" s="62"/>
      <c r="AT552" s="62"/>
      <c r="BA552" s="69"/>
    </row>
    <row r="553" spans="7:53" ht="31.5" x14ac:dyDescent="0.25">
      <c r="G553" s="69"/>
      <c r="M553" s="69"/>
      <c r="AB553" s="62"/>
      <c r="AD553" s="62"/>
      <c r="AR553" s="62"/>
      <c r="AT553" s="62"/>
      <c r="BA553" s="69"/>
    </row>
    <row r="554" spans="7:53" ht="31.5" x14ac:dyDescent="0.25">
      <c r="G554" s="69"/>
      <c r="M554" s="69"/>
      <c r="AB554" s="62"/>
      <c r="AD554" s="62"/>
      <c r="AR554" s="62"/>
      <c r="AT554" s="62"/>
      <c r="BA554" s="69"/>
    </row>
    <row r="555" spans="7:53" ht="31.5" x14ac:dyDescent="0.25">
      <c r="G555" s="69"/>
      <c r="M555" s="69"/>
      <c r="AB555" s="62"/>
      <c r="AD555" s="62"/>
      <c r="AR555" s="62"/>
      <c r="AT555" s="62"/>
      <c r="BA555" s="69"/>
    </row>
    <row r="556" spans="7:53" ht="31.5" x14ac:dyDescent="0.25">
      <c r="G556" s="69"/>
      <c r="M556" s="69"/>
      <c r="AB556" s="62"/>
      <c r="AD556" s="62"/>
      <c r="AR556" s="62"/>
      <c r="AT556" s="62"/>
      <c r="BA556" s="69"/>
    </row>
    <row r="557" spans="7:53" ht="31.5" x14ac:dyDescent="0.25">
      <c r="G557" s="69"/>
      <c r="M557" s="69"/>
      <c r="AB557" s="62"/>
      <c r="AD557" s="62"/>
      <c r="AR557" s="62"/>
      <c r="AT557" s="62"/>
      <c r="BA557" s="69"/>
    </row>
    <row r="558" spans="7:53" ht="31.5" x14ac:dyDescent="0.25">
      <c r="G558" s="69"/>
      <c r="M558" s="69"/>
      <c r="AB558" s="62"/>
      <c r="AD558" s="62"/>
      <c r="AR558" s="62"/>
      <c r="AT558" s="62"/>
      <c r="BA558" s="69"/>
    </row>
    <row r="559" spans="7:53" ht="31.5" x14ac:dyDescent="0.25">
      <c r="G559" s="69"/>
      <c r="M559" s="69"/>
      <c r="AB559" s="62"/>
      <c r="AD559" s="62"/>
      <c r="AR559" s="62"/>
      <c r="AT559" s="62"/>
      <c r="BA559" s="69"/>
    </row>
    <row r="560" spans="7:53" ht="31.5" x14ac:dyDescent="0.25">
      <c r="G560" s="69"/>
      <c r="M560" s="69"/>
      <c r="AB560" s="62"/>
      <c r="AD560" s="62"/>
      <c r="AR560" s="62"/>
      <c r="AT560" s="62"/>
      <c r="BA560" s="69"/>
    </row>
    <row r="561" spans="7:53" ht="31.5" x14ac:dyDescent="0.25">
      <c r="G561" s="69"/>
      <c r="M561" s="69"/>
      <c r="AB561" s="62"/>
      <c r="AD561" s="62"/>
      <c r="AR561" s="62"/>
      <c r="AT561" s="62"/>
      <c r="BA561" s="69"/>
    </row>
    <row r="562" spans="7:53" ht="31.5" x14ac:dyDescent="0.25">
      <c r="G562" s="69"/>
      <c r="M562" s="69"/>
      <c r="AB562" s="62"/>
      <c r="AD562" s="62"/>
      <c r="AR562" s="62"/>
      <c r="AT562" s="62"/>
      <c r="BA562" s="69"/>
    </row>
    <row r="563" spans="7:53" ht="31.5" x14ac:dyDescent="0.25">
      <c r="G563" s="69"/>
      <c r="M563" s="69"/>
      <c r="AB563" s="62"/>
      <c r="AD563" s="62"/>
      <c r="AR563" s="62"/>
      <c r="AT563" s="62"/>
      <c r="BA563" s="69"/>
    </row>
    <row r="564" spans="7:53" ht="31.5" x14ac:dyDescent="0.25">
      <c r="G564" s="69"/>
      <c r="M564" s="69"/>
      <c r="AB564" s="62"/>
      <c r="AD564" s="62"/>
      <c r="AR564" s="62"/>
      <c r="AT564" s="62"/>
      <c r="BA564" s="69"/>
    </row>
    <row r="565" spans="7:53" ht="31.5" x14ac:dyDescent="0.25">
      <c r="G565" s="69"/>
      <c r="M565" s="69"/>
      <c r="AB565" s="62"/>
      <c r="AD565" s="62"/>
      <c r="AR565" s="62"/>
      <c r="AT565" s="62"/>
      <c r="BA565" s="69"/>
    </row>
    <row r="566" spans="7:53" ht="31.5" x14ac:dyDescent="0.25">
      <c r="G566" s="69"/>
      <c r="M566" s="69"/>
      <c r="AB566" s="62"/>
      <c r="AD566" s="62"/>
      <c r="AR566" s="62"/>
      <c r="AT566" s="62"/>
      <c r="BA566" s="69"/>
    </row>
    <row r="567" spans="7:53" ht="31.5" x14ac:dyDescent="0.25">
      <c r="G567" s="69"/>
      <c r="M567" s="69"/>
      <c r="AB567" s="62"/>
      <c r="AD567" s="62"/>
      <c r="AR567" s="62"/>
      <c r="AT567" s="62"/>
      <c r="BA567" s="69"/>
    </row>
    <row r="568" spans="7:53" ht="31.5" x14ac:dyDescent="0.25">
      <c r="G568" s="69"/>
      <c r="M568" s="69"/>
      <c r="AB568" s="62"/>
      <c r="AD568" s="62"/>
      <c r="AR568" s="62"/>
      <c r="AT568" s="62"/>
      <c r="BA568" s="69"/>
    </row>
    <row r="569" spans="7:53" ht="31.5" x14ac:dyDescent="0.25">
      <c r="G569" s="69"/>
      <c r="M569" s="69"/>
      <c r="AB569" s="62"/>
      <c r="AD569" s="62"/>
      <c r="AR569" s="62"/>
      <c r="AT569" s="62"/>
      <c r="BA569" s="69"/>
    </row>
    <row r="570" spans="7:53" ht="31.5" x14ac:dyDescent="0.25">
      <c r="G570" s="69"/>
      <c r="M570" s="69"/>
      <c r="AB570" s="62"/>
      <c r="AD570" s="62"/>
      <c r="AR570" s="62"/>
      <c r="AT570" s="62"/>
      <c r="BA570" s="69"/>
    </row>
    <row r="571" spans="7:53" ht="31.5" x14ac:dyDescent="0.25">
      <c r="G571" s="69"/>
      <c r="M571" s="69"/>
      <c r="AB571" s="62"/>
      <c r="AD571" s="62"/>
      <c r="AR571" s="62"/>
      <c r="AT571" s="62"/>
      <c r="BA571" s="69"/>
    </row>
    <row r="572" spans="7:53" ht="31.5" x14ac:dyDescent="0.25">
      <c r="G572" s="69"/>
      <c r="M572" s="69"/>
      <c r="AB572" s="62"/>
      <c r="AD572" s="62"/>
      <c r="AR572" s="62"/>
      <c r="AT572" s="62"/>
      <c r="BA572" s="69"/>
    </row>
    <row r="573" spans="7:53" ht="31.5" x14ac:dyDescent="0.25">
      <c r="G573" s="69"/>
      <c r="M573" s="69"/>
      <c r="AB573" s="62"/>
      <c r="AD573" s="62"/>
      <c r="AR573" s="62"/>
      <c r="AT573" s="62"/>
      <c r="BA573" s="69"/>
    </row>
    <row r="574" spans="7:53" ht="31.5" x14ac:dyDescent="0.25">
      <c r="G574" s="69"/>
      <c r="M574" s="69"/>
      <c r="AB574" s="62"/>
      <c r="AD574" s="62"/>
      <c r="AR574" s="62"/>
      <c r="AT574" s="62"/>
      <c r="BA574" s="69"/>
    </row>
    <row r="575" spans="7:53" ht="31.5" x14ac:dyDescent="0.25">
      <c r="G575" s="69"/>
      <c r="M575" s="69"/>
      <c r="AB575" s="62"/>
      <c r="AD575" s="62"/>
      <c r="AR575" s="62"/>
      <c r="AT575" s="62"/>
      <c r="BA575" s="69"/>
    </row>
    <row r="576" spans="7:53" ht="31.5" x14ac:dyDescent="0.25">
      <c r="G576" s="69"/>
      <c r="M576" s="69"/>
      <c r="AB576" s="62"/>
      <c r="AD576" s="62"/>
      <c r="AR576" s="62"/>
      <c r="AT576" s="62"/>
      <c r="BA576" s="69"/>
    </row>
    <row r="577" spans="7:53" ht="31.5" x14ac:dyDescent="0.25">
      <c r="G577" s="69"/>
      <c r="M577" s="69"/>
      <c r="AB577" s="62"/>
      <c r="AD577" s="62"/>
      <c r="AR577" s="62"/>
      <c r="AT577" s="62"/>
      <c r="BA577" s="69"/>
    </row>
    <row r="578" spans="7:53" ht="31.5" x14ac:dyDescent="0.25">
      <c r="G578" s="69"/>
      <c r="M578" s="69"/>
      <c r="AB578" s="62"/>
      <c r="AD578" s="62"/>
      <c r="AR578" s="62"/>
      <c r="AT578" s="62"/>
      <c r="BA578" s="69"/>
    </row>
    <row r="579" spans="7:53" ht="31.5" x14ac:dyDescent="0.25">
      <c r="G579" s="69"/>
      <c r="M579" s="69"/>
      <c r="AB579" s="62"/>
      <c r="AD579" s="62"/>
      <c r="AR579" s="62"/>
      <c r="AT579" s="62"/>
      <c r="BA579" s="69"/>
    </row>
    <row r="580" spans="7:53" ht="31.5" x14ac:dyDescent="0.25">
      <c r="G580" s="69"/>
      <c r="M580" s="69"/>
      <c r="AB580" s="62"/>
      <c r="AD580" s="62"/>
      <c r="AR580" s="62"/>
      <c r="AT580" s="62"/>
      <c r="BA580" s="69"/>
    </row>
    <row r="581" spans="7:53" ht="31.5" x14ac:dyDescent="0.25">
      <c r="G581" s="69"/>
      <c r="M581" s="69"/>
      <c r="AB581" s="62"/>
      <c r="AD581" s="62"/>
      <c r="AR581" s="62"/>
      <c r="AT581" s="62"/>
      <c r="BA581" s="69"/>
    </row>
    <row r="582" spans="7:53" ht="31.5" x14ac:dyDescent="0.25">
      <c r="G582" s="69"/>
      <c r="M582" s="69"/>
      <c r="AB582" s="62"/>
      <c r="AD582" s="62"/>
      <c r="AR582" s="62"/>
      <c r="AT582" s="62"/>
      <c r="BA582" s="69"/>
    </row>
    <row r="583" spans="7:53" ht="31.5" x14ac:dyDescent="0.25">
      <c r="G583" s="69"/>
      <c r="M583" s="69"/>
      <c r="AB583" s="62"/>
      <c r="AD583" s="62"/>
      <c r="AR583" s="62"/>
      <c r="AT583" s="62"/>
      <c r="BA583" s="69"/>
    </row>
    <row r="584" spans="7:53" ht="31.5" x14ac:dyDescent="0.25">
      <c r="G584" s="69"/>
      <c r="M584" s="69"/>
      <c r="AB584" s="62"/>
      <c r="AD584" s="62"/>
      <c r="AR584" s="62"/>
      <c r="AT584" s="62"/>
      <c r="BA584" s="69"/>
    </row>
    <row r="585" spans="7:53" ht="31.5" x14ac:dyDescent="0.25">
      <c r="G585" s="69"/>
      <c r="M585" s="69"/>
      <c r="AB585" s="62"/>
      <c r="AD585" s="62"/>
      <c r="AR585" s="62"/>
      <c r="AT585" s="62"/>
      <c r="BA585" s="69"/>
    </row>
    <row r="586" spans="7:53" ht="31.5" x14ac:dyDescent="0.25">
      <c r="G586" s="69"/>
      <c r="M586" s="69"/>
      <c r="AB586" s="62"/>
      <c r="AD586" s="62"/>
      <c r="AR586" s="62"/>
      <c r="AT586" s="62"/>
      <c r="BA586" s="69"/>
    </row>
    <row r="587" spans="7:53" ht="31.5" x14ac:dyDescent="0.25">
      <c r="G587" s="69"/>
      <c r="M587" s="69"/>
      <c r="AB587" s="62"/>
      <c r="AD587" s="62"/>
      <c r="AR587" s="62"/>
      <c r="AT587" s="62"/>
      <c r="BA587" s="69"/>
    </row>
    <row r="588" spans="7:53" ht="31.5" x14ac:dyDescent="0.25">
      <c r="G588" s="69"/>
      <c r="M588" s="69"/>
      <c r="AB588" s="62"/>
      <c r="AD588" s="62"/>
      <c r="AR588" s="62"/>
      <c r="AT588" s="62"/>
      <c r="BA588" s="69"/>
    </row>
    <row r="589" spans="7:53" ht="31.5" x14ac:dyDescent="0.25">
      <c r="G589" s="69"/>
      <c r="M589" s="69"/>
      <c r="AB589" s="62"/>
      <c r="AD589" s="62"/>
      <c r="AR589" s="62"/>
      <c r="AT589" s="62"/>
      <c r="BA589" s="69"/>
    </row>
    <row r="590" spans="7:53" ht="31.5" x14ac:dyDescent="0.25">
      <c r="G590" s="69"/>
      <c r="M590" s="69"/>
      <c r="AB590" s="62"/>
      <c r="AD590" s="62"/>
      <c r="AR590" s="62"/>
      <c r="AT590" s="62"/>
      <c r="BA590" s="69"/>
    </row>
    <row r="591" spans="7:53" ht="31.5" x14ac:dyDescent="0.25">
      <c r="G591" s="69"/>
      <c r="M591" s="69"/>
      <c r="AB591" s="62"/>
      <c r="AD591" s="62"/>
      <c r="AR591" s="62"/>
      <c r="AT591" s="62"/>
      <c r="BA591" s="69"/>
    </row>
    <row r="592" spans="7:53" ht="31.5" x14ac:dyDescent="0.25">
      <c r="G592" s="69"/>
      <c r="M592" s="69"/>
      <c r="AB592" s="62"/>
      <c r="AD592" s="62"/>
      <c r="AR592" s="62"/>
      <c r="AT592" s="62"/>
      <c r="BA592" s="69"/>
    </row>
    <row r="593" spans="7:53" ht="31.5" x14ac:dyDescent="0.25">
      <c r="G593" s="69"/>
      <c r="M593" s="69"/>
      <c r="AB593" s="62"/>
      <c r="AD593" s="62"/>
      <c r="AR593" s="62"/>
      <c r="AT593" s="62"/>
      <c r="BA593" s="69"/>
    </row>
    <row r="594" spans="7:53" ht="31.5" x14ac:dyDescent="0.25">
      <c r="G594" s="69"/>
      <c r="M594" s="69"/>
      <c r="AB594" s="62"/>
      <c r="AD594" s="62"/>
      <c r="AR594" s="62"/>
      <c r="AT594" s="62"/>
      <c r="BA594" s="69"/>
    </row>
    <row r="595" spans="7:53" ht="31.5" x14ac:dyDescent="0.25">
      <c r="G595" s="69"/>
      <c r="M595" s="69"/>
      <c r="AB595" s="62"/>
      <c r="AD595" s="62"/>
      <c r="AR595" s="62"/>
      <c r="AT595" s="62"/>
      <c r="BA595" s="69"/>
    </row>
    <row r="596" spans="7:53" ht="31.5" x14ac:dyDescent="0.25">
      <c r="G596" s="69"/>
      <c r="M596" s="69"/>
      <c r="AB596" s="62"/>
      <c r="AD596" s="62"/>
      <c r="AR596" s="62"/>
      <c r="AT596" s="62"/>
      <c r="BA596" s="69"/>
    </row>
    <row r="597" spans="7:53" ht="31.5" x14ac:dyDescent="0.25">
      <c r="G597" s="69"/>
      <c r="M597" s="69"/>
      <c r="AB597" s="62"/>
      <c r="AD597" s="62"/>
      <c r="AR597" s="62"/>
      <c r="AT597" s="62"/>
      <c r="BA597" s="69"/>
    </row>
    <row r="598" spans="7:53" ht="31.5" x14ac:dyDescent="0.25">
      <c r="G598" s="69"/>
      <c r="M598" s="69"/>
      <c r="AB598" s="62"/>
      <c r="AD598" s="62"/>
      <c r="AR598" s="62"/>
      <c r="AT598" s="62"/>
      <c r="BA598" s="69"/>
    </row>
    <row r="599" spans="7:53" ht="31.5" x14ac:dyDescent="0.25">
      <c r="G599" s="69"/>
      <c r="M599" s="69"/>
      <c r="AB599" s="62"/>
      <c r="AD599" s="62"/>
      <c r="AR599" s="62"/>
      <c r="AT599" s="62"/>
      <c r="BA599" s="69"/>
    </row>
    <row r="600" spans="7:53" ht="31.5" x14ac:dyDescent="0.25">
      <c r="G600" s="69"/>
      <c r="M600" s="69"/>
      <c r="AB600" s="62"/>
      <c r="AD600" s="62"/>
      <c r="AR600" s="62"/>
      <c r="AT600" s="62"/>
      <c r="BA600" s="69"/>
    </row>
    <row r="601" spans="7:53" ht="31.5" x14ac:dyDescent="0.25">
      <c r="G601" s="69"/>
      <c r="M601" s="69"/>
      <c r="AB601" s="62"/>
      <c r="AD601" s="62"/>
      <c r="AR601" s="62"/>
      <c r="AT601" s="62"/>
      <c r="BA601" s="69"/>
    </row>
    <row r="602" spans="7:53" ht="31.5" x14ac:dyDescent="0.25">
      <c r="G602" s="69"/>
      <c r="M602" s="69"/>
      <c r="AB602" s="62"/>
      <c r="AD602" s="62"/>
      <c r="AR602" s="62"/>
      <c r="AT602" s="62"/>
      <c r="BA602" s="69"/>
    </row>
    <row r="603" spans="7:53" ht="31.5" x14ac:dyDescent="0.25">
      <c r="G603" s="69"/>
      <c r="M603" s="69"/>
      <c r="AB603" s="62"/>
      <c r="AD603" s="62"/>
      <c r="AR603" s="62"/>
      <c r="AT603" s="62"/>
      <c r="BA603" s="69"/>
    </row>
    <row r="604" spans="7:53" ht="31.5" x14ac:dyDescent="0.25">
      <c r="G604" s="69"/>
      <c r="M604" s="69"/>
      <c r="AB604" s="62"/>
      <c r="AD604" s="62"/>
      <c r="AR604" s="62"/>
      <c r="AT604" s="62"/>
      <c r="BA604" s="69"/>
    </row>
    <row r="605" spans="7:53" ht="31.5" x14ac:dyDescent="0.25">
      <c r="G605" s="69"/>
      <c r="M605" s="69"/>
      <c r="AB605" s="62"/>
      <c r="AD605" s="62"/>
      <c r="AR605" s="62"/>
      <c r="AT605" s="62"/>
      <c r="BA605" s="69"/>
    </row>
    <row r="606" spans="7:53" ht="31.5" x14ac:dyDescent="0.25">
      <c r="G606" s="69"/>
      <c r="M606" s="69"/>
      <c r="AB606" s="62"/>
      <c r="AD606" s="62"/>
      <c r="AR606" s="62"/>
      <c r="AT606" s="62"/>
      <c r="BA606" s="69"/>
    </row>
    <row r="607" spans="7:53" ht="31.5" x14ac:dyDescent="0.25">
      <c r="G607" s="69"/>
      <c r="M607" s="69"/>
      <c r="AB607" s="62"/>
      <c r="AD607" s="62"/>
      <c r="AR607" s="62"/>
      <c r="AT607" s="62"/>
      <c r="BA607" s="69"/>
    </row>
    <row r="608" spans="7:53" ht="31.5" x14ac:dyDescent="0.25">
      <c r="G608" s="69"/>
      <c r="M608" s="69"/>
      <c r="AB608" s="62"/>
      <c r="AD608" s="62"/>
      <c r="AR608" s="62"/>
      <c r="AT608" s="62"/>
      <c r="BA608" s="69"/>
    </row>
    <row r="609" spans="7:53" ht="31.5" x14ac:dyDescent="0.25">
      <c r="G609" s="69"/>
      <c r="M609" s="69"/>
      <c r="AB609" s="62"/>
      <c r="AD609" s="62"/>
      <c r="AR609" s="62"/>
      <c r="AT609" s="62"/>
      <c r="BA609" s="69"/>
    </row>
    <row r="610" spans="7:53" ht="31.5" x14ac:dyDescent="0.25">
      <c r="G610" s="69"/>
      <c r="M610" s="69"/>
      <c r="AB610" s="62"/>
      <c r="AD610" s="62"/>
      <c r="AR610" s="62"/>
      <c r="AT610" s="62"/>
      <c r="BA610" s="69"/>
    </row>
    <row r="611" spans="7:53" ht="31.5" x14ac:dyDescent="0.25">
      <c r="G611" s="69"/>
      <c r="M611" s="69"/>
      <c r="AB611" s="62"/>
      <c r="AD611" s="62"/>
      <c r="AR611" s="62"/>
      <c r="AT611" s="62"/>
      <c r="BA611" s="69"/>
    </row>
    <row r="612" spans="7:53" ht="31.5" x14ac:dyDescent="0.25">
      <c r="G612" s="69"/>
      <c r="M612" s="69"/>
      <c r="AB612" s="62"/>
      <c r="AD612" s="62"/>
      <c r="AR612" s="62"/>
      <c r="AT612" s="62"/>
      <c r="BA612" s="69"/>
    </row>
    <row r="613" spans="7:53" ht="31.5" x14ac:dyDescent="0.25">
      <c r="G613" s="69"/>
      <c r="M613" s="69"/>
      <c r="AB613" s="62"/>
      <c r="AD613" s="62"/>
      <c r="AR613" s="62"/>
      <c r="AT613" s="62"/>
      <c r="BA613" s="69"/>
    </row>
    <row r="614" spans="7:53" ht="31.5" x14ac:dyDescent="0.25">
      <c r="G614" s="69"/>
      <c r="M614" s="69"/>
      <c r="AB614" s="62"/>
      <c r="AD614" s="62"/>
      <c r="AR614" s="62"/>
      <c r="AT614" s="62"/>
      <c r="BA614" s="69"/>
    </row>
    <row r="615" spans="7:53" ht="31.5" x14ac:dyDescent="0.25">
      <c r="G615" s="69"/>
      <c r="M615" s="69"/>
      <c r="AB615" s="62"/>
      <c r="AD615" s="62"/>
      <c r="AR615" s="62"/>
      <c r="AT615" s="62"/>
      <c r="BA615" s="69"/>
    </row>
    <row r="616" spans="7:53" thickBot="1" x14ac:dyDescent="0.3">
      <c r="G616" s="69"/>
      <c r="M616" s="69"/>
      <c r="AB616" s="62"/>
      <c r="AD616" s="62"/>
      <c r="AR616" s="62"/>
      <c r="AT616" s="62"/>
      <c r="BA616" s="69"/>
    </row>
    <row r="617" spans="7:53" thickBot="1" x14ac:dyDescent="0.3">
      <c r="AR617" s="62"/>
      <c r="AT617" s="62"/>
      <c r="BA617" s="69"/>
    </row>
    <row r="618" spans="7:53" thickBot="1" x14ac:dyDescent="0.3">
      <c r="AR618" s="62"/>
      <c r="AT618" s="62"/>
      <c r="BA618" s="69"/>
    </row>
    <row r="619" spans="7:53" thickBot="1" x14ac:dyDescent="0.3">
      <c r="AR619" s="62"/>
      <c r="AT619" s="62"/>
      <c r="BA619" s="69"/>
    </row>
    <row r="620" spans="7:53" thickBot="1" x14ac:dyDescent="0.3">
      <c r="AR620" s="62"/>
      <c r="AT620" s="62"/>
      <c r="BA620" s="69"/>
    </row>
    <row r="621" spans="7:53" thickBot="1" x14ac:dyDescent="0.3">
      <c r="AR621" s="62"/>
      <c r="AT621" s="62"/>
      <c r="BA621" s="69"/>
    </row>
    <row r="622" spans="7:53" thickBot="1" x14ac:dyDescent="0.3">
      <c r="AR622" s="62"/>
      <c r="AT622" s="62"/>
      <c r="BA622" s="69"/>
    </row>
    <row r="623" spans="7:53" thickBot="1" x14ac:dyDescent="0.3">
      <c r="AR623" s="62"/>
      <c r="AT623" s="62"/>
      <c r="BA623" s="69"/>
    </row>
    <row r="624" spans="7:53" thickBot="1" x14ac:dyDescent="0.3">
      <c r="AR624" s="62"/>
      <c r="AT624" s="62"/>
      <c r="BA624" s="69"/>
    </row>
  </sheetData>
  <mergeCells count="98">
    <mergeCell ref="B49:B50"/>
    <mergeCell ref="C49:C50"/>
    <mergeCell ref="O46:O47"/>
    <mergeCell ref="D49:D50"/>
    <mergeCell ref="E49:E50"/>
    <mergeCell ref="F49:F50"/>
    <mergeCell ref="BP49:BP50"/>
    <mergeCell ref="BQ49:BQ50"/>
    <mergeCell ref="BN44:BN45"/>
    <mergeCell ref="BN49:BN50"/>
    <mergeCell ref="W46:W47"/>
    <mergeCell ref="AA46:AA47"/>
    <mergeCell ref="AA44:AA45"/>
    <mergeCell ref="BO46:BO47"/>
    <mergeCell ref="BP46:BP47"/>
    <mergeCell ref="BK49:BK50"/>
    <mergeCell ref="BL49:BL50"/>
    <mergeCell ref="BM49:BM50"/>
    <mergeCell ref="AD49:AE49"/>
    <mergeCell ref="AF49:AQ49"/>
    <mergeCell ref="AR49:AS49"/>
    <mergeCell ref="AT49:AU49"/>
    <mergeCell ref="BH44:BH45"/>
    <mergeCell ref="BI49:BI50"/>
    <mergeCell ref="BJ49:BJ50"/>
    <mergeCell ref="H49:L49"/>
    <mergeCell ref="N49:AA49"/>
    <mergeCell ref="AB49:AC49"/>
    <mergeCell ref="BB49:BG49"/>
    <mergeCell ref="BH49:BH50"/>
    <mergeCell ref="Y44:Y45"/>
    <mergeCell ref="Y46:Y47"/>
    <mergeCell ref="U46:U47"/>
    <mergeCell ref="Q46:Q47"/>
    <mergeCell ref="S46:S47"/>
    <mergeCell ref="AV49:AZ49"/>
    <mergeCell ref="BH46:BH47"/>
    <mergeCell ref="BO2:BO3"/>
    <mergeCell ref="AD2:AE2"/>
    <mergeCell ref="BL46:BL47"/>
    <mergeCell ref="AM46:AM47"/>
    <mergeCell ref="AO46:AO47"/>
    <mergeCell ref="AQ46:AQ47"/>
    <mergeCell ref="AZ46:AZ47"/>
    <mergeCell ref="AQ44:AQ45"/>
    <mergeCell ref="AS46:AT46"/>
    <mergeCell ref="AK46:AK47"/>
    <mergeCell ref="AG46:AG47"/>
    <mergeCell ref="AI46:AI47"/>
    <mergeCell ref="AZ44:AZ45"/>
    <mergeCell ref="AO44:AO45"/>
    <mergeCell ref="BJ12:BN12"/>
    <mergeCell ref="AM44:AM45"/>
    <mergeCell ref="AV2:AZ2"/>
    <mergeCell ref="BJ2:BJ3"/>
    <mergeCell ref="BK2:BK3"/>
    <mergeCell ref="AT2:AU2"/>
    <mergeCell ref="BN2:BN3"/>
    <mergeCell ref="BM2:BM3"/>
    <mergeCell ref="BB2:BG2"/>
    <mergeCell ref="DT1:DW1"/>
    <mergeCell ref="AR2:AS2"/>
    <mergeCell ref="AB2:AC2"/>
    <mergeCell ref="BL2:BL3"/>
    <mergeCell ref="AG44:AG45"/>
    <mergeCell ref="AI44:AI45"/>
    <mergeCell ref="AK44:AK45"/>
    <mergeCell ref="BH2:BH3"/>
    <mergeCell ref="BO1:DS1"/>
    <mergeCell ref="BR2:BR3"/>
    <mergeCell ref="BQ2:BQ3"/>
    <mergeCell ref="BM44:BM45"/>
    <mergeCell ref="BO44:BO45"/>
    <mergeCell ref="BP2:BP3"/>
    <mergeCell ref="BI2:BI3"/>
    <mergeCell ref="AF2:AQ2"/>
    <mergeCell ref="A2:A3"/>
    <mergeCell ref="A46:A47"/>
    <mergeCell ref="A44:A45"/>
    <mergeCell ref="O44:O45"/>
    <mergeCell ref="Q44:Q45"/>
    <mergeCell ref="N2:AA2"/>
    <mergeCell ref="H2:L2"/>
    <mergeCell ref="B2:B3"/>
    <mergeCell ref="C2:C3"/>
    <mergeCell ref="D2:D3"/>
    <mergeCell ref="E2:E3"/>
    <mergeCell ref="F2:F3"/>
    <mergeCell ref="U44:U45"/>
    <mergeCell ref="W44:W45"/>
    <mergeCell ref="S44:S45"/>
    <mergeCell ref="B46:B47"/>
    <mergeCell ref="BS49:BS50"/>
    <mergeCell ref="BT49:BT50"/>
    <mergeCell ref="BS2:BS3"/>
    <mergeCell ref="BT2:BT3"/>
    <mergeCell ref="BQ44:BQ45"/>
    <mergeCell ref="BR49:BR50"/>
  </mergeCells>
  <printOptions horizontalCentered="1"/>
  <pageMargins left="0.23622047244094491" right="0.23622047244094491" top="0.74803149606299213" bottom="0.74803149606299213" header="0.31496062992125984" footer="0.31496062992125984"/>
  <pageSetup paperSize="1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E291F-8ABC-436B-BC15-F2D7F81558E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Couples</vt:lpstr>
      <vt:lpstr>Femmes</vt:lpstr>
      <vt:lpstr>Hommes</vt:lpstr>
      <vt:lpstr>Compil</vt:lpstr>
      <vt:lpstr>Entrevues</vt:lpstr>
      <vt:lpstr>Feuil1</vt:lpstr>
      <vt:lpstr>Compil!Zone_d_impression</vt:lpstr>
      <vt:lpstr>Couples!Zone_d_impression</vt:lpstr>
      <vt:lpstr>Entrevues!Zone_d_impression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2025-04-27T21:15:23Z</dcterms:modified>
</cp:coreProperties>
</file>